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Invitaciones\29-10-2019\"/>
    </mc:Choice>
  </mc:AlternateContent>
  <bookViews>
    <workbookView xWindow="0" yWindow="0" windowWidth="28800" windowHeight="12300" tabRatio="504"/>
  </bookViews>
  <sheets>
    <sheet name="Detalle adquisiciones" sheetId="1" r:id="rId1"/>
    <sheet name="Hoja1" sheetId="4" state="hidden" r:id="rId2"/>
    <sheet name="Métodos adquisiciones" sheetId="3"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'Detalle adquisiciones'!$A$8:$T$132</definedName>
    <definedName name="_xlnm._FilterDatabase" localSheetId="2" hidden="1">'Métodos adquisiciones'!$A$4:$A$6</definedName>
    <definedName name="_xlnm.Print_Area" localSheetId="2">'Métodos adquisiciones'!$F$1:$L$48</definedName>
    <definedName name="Category" localSheetId="2">'Métodos adquisiciones'!$A$4:$A$6</definedName>
    <definedName name="Category">#REF!</definedName>
    <definedName name="CS" localSheetId="2">'Métodos adquisiciones'!$D$4:$D$14</definedName>
    <definedName name="CS">#REF!</definedName>
    <definedName name="CW" localSheetId="2">'Métodos adquisiciones'!$C$4:$C$12</definedName>
    <definedName name="CW">#REF!</definedName>
    <definedName name="GO" localSheetId="2">'Métodos adquisiciones'!$B$4:$B$13</definedName>
    <definedName name="GO">#REF!</definedName>
    <definedName name="NC" localSheetId="2">'Métodos adquisiciones'!$E$4:$E$13</definedName>
    <definedName name="NC">#REF!</definedName>
    <definedName name="PrcCatgCode" localSheetId="2">'Métodos adquisiciones'!$G$4:$G$6</definedName>
    <definedName name="PrcCatgCode">#REF!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79" i="1" l="1"/>
  <c r="E278" i="1" l="1"/>
  <c r="E129" i="1" l="1"/>
  <c r="E121" i="1" l="1"/>
  <c r="E119" i="1" l="1"/>
  <c r="E118" i="1"/>
  <c r="E117" i="1"/>
  <c r="E240" i="1" l="1"/>
  <c r="E238" i="1" l="1"/>
  <c r="E237" i="1"/>
  <c r="E244" i="1"/>
  <c r="E243" i="1"/>
  <c r="E242" i="1"/>
  <c r="E241" i="1"/>
  <c r="E251" i="1" l="1"/>
  <c r="R167" i="1" l="1"/>
  <c r="E99" i="1" l="1"/>
  <c r="E134" i="1" s="1"/>
  <c r="R244" i="1"/>
  <c r="R243" i="1"/>
  <c r="R242" i="1"/>
  <c r="R241" i="1"/>
  <c r="H244" i="1"/>
  <c r="H242" i="1"/>
  <c r="H241" i="1"/>
  <c r="R238" i="1"/>
  <c r="H237" i="1"/>
  <c r="E141" i="1"/>
  <c r="E249" i="1"/>
  <c r="E275" i="1" s="1"/>
  <c r="E21" i="1"/>
  <c r="E20" i="1"/>
  <c r="E218" i="1"/>
  <c r="E217" i="1"/>
  <c r="M6" i="4"/>
  <c r="M7" i="4"/>
  <c r="H208" i="1" s="1"/>
  <c r="I208" i="1" s="1"/>
  <c r="M9" i="4"/>
  <c r="M8" i="4"/>
  <c r="M5" i="4"/>
  <c r="H231" i="1"/>
  <c r="C21" i="4"/>
  <c r="C17" i="4"/>
  <c r="H197" i="1" l="1"/>
  <c r="I197" i="1" s="1"/>
  <c r="H162" i="1"/>
  <c r="I162" i="1" s="1"/>
  <c r="H198" i="1"/>
  <c r="I198" i="1" s="1"/>
  <c r="H203" i="1"/>
  <c r="H258" i="1"/>
  <c r="H150" i="1"/>
  <c r="I150" i="1" s="1"/>
  <c r="H155" i="1"/>
  <c r="I155" i="1" s="1"/>
  <c r="H201" i="1"/>
  <c r="H200" i="1"/>
  <c r="I200" i="1" s="1"/>
  <c r="H159" i="1"/>
  <c r="I159" i="1" s="1"/>
  <c r="H186" i="1"/>
  <c r="I186" i="1" s="1"/>
  <c r="H196" i="1"/>
  <c r="I196" i="1" s="1"/>
  <c r="H210" i="1"/>
  <c r="I210" i="1" s="1"/>
  <c r="H168" i="1"/>
  <c r="I168" i="1" s="1"/>
  <c r="H199" i="1"/>
  <c r="H233" i="1"/>
  <c r="H143" i="1"/>
  <c r="I143" i="1" s="1"/>
  <c r="H154" i="1"/>
  <c r="I154" i="1" s="1"/>
  <c r="H227" i="1"/>
  <c r="I227" i="1" s="1"/>
  <c r="H261" i="1"/>
  <c r="H164" i="1"/>
  <c r="I164" i="1" s="1"/>
  <c r="H194" i="1"/>
  <c r="I194" i="1" s="1"/>
  <c r="H182" i="1"/>
  <c r="I182" i="1" s="1"/>
  <c r="H230" i="1"/>
  <c r="H145" i="1"/>
  <c r="H171" i="1"/>
  <c r="H147" i="1"/>
  <c r="I147" i="1" s="1"/>
  <c r="H218" i="1"/>
  <c r="I218" i="1" s="1"/>
  <c r="H141" i="1"/>
  <c r="H183" i="1"/>
  <c r="I183" i="1" s="1"/>
  <c r="H213" i="1"/>
  <c r="I213" i="1" s="1"/>
  <c r="H229" i="1"/>
  <c r="I229" i="1" s="1"/>
  <c r="H170" i="1"/>
  <c r="H206" i="1"/>
  <c r="I206" i="1" s="1"/>
  <c r="H161" i="1"/>
  <c r="I161" i="1" s="1"/>
  <c r="H193" i="1"/>
  <c r="I193" i="1" s="1"/>
  <c r="H146" i="1"/>
  <c r="I146" i="1" s="1"/>
  <c r="H219" i="1"/>
  <c r="I219" i="1" s="1"/>
  <c r="H215" i="1"/>
  <c r="I215" i="1" s="1"/>
  <c r="E277" i="1"/>
  <c r="E288" i="1" s="1"/>
  <c r="E291" i="1" s="1"/>
  <c r="H249" i="1"/>
  <c r="H156" i="1"/>
  <c r="I156" i="1" s="1"/>
  <c r="H250" i="1"/>
  <c r="H224" i="1"/>
  <c r="I224" i="1" s="1"/>
  <c r="H223" i="1"/>
  <c r="I223" i="1" s="1"/>
  <c r="H184" i="1"/>
  <c r="I184" i="1" s="1"/>
  <c r="H195" i="1"/>
  <c r="I195" i="1" s="1"/>
  <c r="H175" i="1"/>
  <c r="I175" i="1" s="1"/>
  <c r="H179" i="1"/>
  <c r="H185" i="1"/>
  <c r="I185" i="1" s="1"/>
  <c r="H181" i="1"/>
  <c r="I181" i="1" s="1"/>
  <c r="H226" i="1"/>
  <c r="I226" i="1" s="1"/>
  <c r="H166" i="1"/>
  <c r="I166" i="1" s="1"/>
  <c r="H232" i="1"/>
  <c r="I232" i="1" s="1"/>
  <c r="H212" i="1"/>
  <c r="I212" i="1" s="1"/>
  <c r="H172" i="1"/>
  <c r="I172" i="1" s="1"/>
  <c r="H189" i="1"/>
  <c r="H260" i="1"/>
  <c r="H259" i="1"/>
  <c r="H225" i="1"/>
  <c r="I225" i="1" s="1"/>
  <c r="H191" i="1"/>
  <c r="I191" i="1" s="1"/>
  <c r="H235" i="1"/>
  <c r="H178" i="1"/>
  <c r="H167" i="1"/>
  <c r="H176" i="1"/>
  <c r="I176" i="1" s="1"/>
  <c r="H144" i="1"/>
  <c r="H234" i="1"/>
  <c r="H214" i="1"/>
  <c r="I214" i="1" s="1"/>
  <c r="H165" i="1"/>
  <c r="I165" i="1" s="1"/>
  <c r="H169" i="1"/>
  <c r="H160" i="1"/>
  <c r="I160" i="1" s="1"/>
  <c r="H174" i="1"/>
  <c r="I174" i="1" s="1"/>
  <c r="H187" i="1"/>
  <c r="I187" i="1" s="1"/>
  <c r="H153" i="1"/>
  <c r="I153" i="1" s="1"/>
  <c r="H151" i="1"/>
  <c r="I151" i="1" s="1"/>
  <c r="H177" i="1"/>
  <c r="I177" i="1" s="1"/>
  <c r="H173" i="1"/>
  <c r="I173" i="1" s="1"/>
  <c r="H163" i="1"/>
  <c r="I163" i="1" s="1"/>
  <c r="H228" i="1"/>
  <c r="I228" i="1" s="1"/>
  <c r="H188" i="1"/>
  <c r="I188" i="1" s="1"/>
  <c r="H192" i="1"/>
  <c r="I192" i="1" s="1"/>
  <c r="H257" i="1"/>
  <c r="H142" i="1"/>
  <c r="H190" i="1"/>
  <c r="I190" i="1" s="1"/>
  <c r="H202" i="1"/>
  <c r="H205" i="1"/>
  <c r="I205" i="1" s="1"/>
  <c r="H152" i="1"/>
  <c r="I152" i="1" s="1"/>
  <c r="H220" i="1"/>
  <c r="I220" i="1" s="1"/>
  <c r="H149" i="1"/>
  <c r="H148" i="1"/>
  <c r="I148" i="1" s="1"/>
  <c r="H180" i="1"/>
  <c r="I180" i="1" s="1"/>
  <c r="H207" i="1"/>
  <c r="I207" i="1" s="1"/>
  <c r="H204" i="1"/>
  <c r="I204" i="1" s="1"/>
  <c r="H158" i="1"/>
  <c r="I158" i="1" s="1"/>
  <c r="H222" i="1"/>
  <c r="I222" i="1" s="1"/>
  <c r="H157" i="1"/>
  <c r="I157" i="1" s="1"/>
  <c r="H221" i="1"/>
  <c r="I221" i="1" s="1"/>
  <c r="H140" i="1"/>
  <c r="H211" i="1"/>
  <c r="I211" i="1" s="1"/>
  <c r="H216" i="1"/>
  <c r="I216" i="1" s="1"/>
  <c r="H209" i="1"/>
  <c r="I209" i="1" s="1"/>
  <c r="H217" i="1"/>
  <c r="I217" i="1" s="1"/>
  <c r="H251" i="1"/>
  <c r="R237" i="1"/>
  <c r="H238" i="1"/>
</calcChain>
</file>

<file path=xl/sharedStrings.xml><?xml version="1.0" encoding="utf-8"?>
<sst xmlns="http://schemas.openxmlformats.org/spreadsheetml/2006/main" count="2244" uniqueCount="795">
  <si>
    <t>Review Type</t>
  </si>
  <si>
    <t>GO</t>
  </si>
  <si>
    <t>Prior</t>
  </si>
  <si>
    <t>CS</t>
  </si>
  <si>
    <t>CW</t>
  </si>
  <si>
    <t>Procurement Category Code</t>
  </si>
  <si>
    <t>NC</t>
  </si>
  <si>
    <t xml:space="preserve">RFP </t>
  </si>
  <si>
    <t xml:space="preserve">QCBS </t>
  </si>
  <si>
    <t>Post</t>
  </si>
  <si>
    <t xml:space="preserve">RFB </t>
  </si>
  <si>
    <t xml:space="preserve">FBS </t>
  </si>
  <si>
    <t xml:space="preserve">RFQ </t>
  </si>
  <si>
    <t xml:space="preserve">LCS </t>
  </si>
  <si>
    <t xml:space="preserve">UN </t>
  </si>
  <si>
    <t xml:space="preserve">CDS </t>
  </si>
  <si>
    <t xml:space="preserve">EA </t>
  </si>
  <si>
    <t xml:space="preserve">CDD </t>
  </si>
  <si>
    <t xml:space="preserve">INDV </t>
  </si>
  <si>
    <t>IMP</t>
  </si>
  <si>
    <t xml:space="preserve">FCA </t>
  </si>
  <si>
    <t>COMM</t>
  </si>
  <si>
    <t xml:space="preserve">APA </t>
  </si>
  <si>
    <t xml:space="preserve">NPO </t>
  </si>
  <si>
    <t xml:space="preserve">PPP </t>
  </si>
  <si>
    <t>BANK</t>
  </si>
  <si>
    <t xml:space="preserve">CP </t>
  </si>
  <si>
    <t xml:space="preserve">PRA </t>
  </si>
  <si>
    <t xml:space="preserve">CAPA </t>
  </si>
  <si>
    <t xml:space="preserve">CCP </t>
  </si>
  <si>
    <t>Definición de la Categoría de Adquisiciones</t>
  </si>
  <si>
    <t>Tipo de Revisión</t>
  </si>
  <si>
    <t>Bienes</t>
  </si>
  <si>
    <t>Servicios de Consultoría</t>
  </si>
  <si>
    <t>Servicios de No Consultoría</t>
  </si>
  <si>
    <t>Código del Método de Adquisiciones (Consultoría)</t>
  </si>
  <si>
    <t xml:space="preserve">Código del Método de Adquisiciones (Bienes) </t>
  </si>
  <si>
    <t>Selección basada en Calidad y Costo</t>
  </si>
  <si>
    <t>Selección bajo Presupuesto Fijo</t>
  </si>
  <si>
    <t>Solicitud de Ofertas</t>
  </si>
  <si>
    <t>Selección basada en el Menor Costo</t>
  </si>
  <si>
    <t>Solicitud de Cotizaciones</t>
  </si>
  <si>
    <t>Selección basada en la Calidad</t>
  </si>
  <si>
    <t>Selección basada en la Calificación de los Consultores</t>
  </si>
  <si>
    <t>Selección de Consultor Individual</t>
  </si>
  <si>
    <t>Categoría de Adquisiciones</t>
  </si>
  <si>
    <t xml:space="preserve">Monto estimado
</t>
  </si>
  <si>
    <t xml:space="preserve">% de Financiamiento por parte del Banco </t>
  </si>
  <si>
    <t>SBCC</t>
  </si>
  <si>
    <t>SBPF</t>
  </si>
  <si>
    <t>SBC</t>
  </si>
  <si>
    <t>SBMC</t>
  </si>
  <si>
    <t>SCC</t>
  </si>
  <si>
    <t>Posterior</t>
  </si>
  <si>
    <t>SC</t>
  </si>
  <si>
    <t>SNC</t>
  </si>
  <si>
    <t>SDO</t>
  </si>
  <si>
    <t>SDC</t>
  </si>
  <si>
    <t>CONSULTORÍA DE FIRMAS</t>
  </si>
  <si>
    <t>CONSULTORÍA INDIVIDUOS</t>
  </si>
  <si>
    <t>Nacional</t>
  </si>
  <si>
    <t>Términos de Referencia</t>
  </si>
  <si>
    <t>Contrato a Suma Global</t>
  </si>
  <si>
    <t>Previa</t>
  </si>
  <si>
    <t>Servicios de consultoría</t>
  </si>
  <si>
    <t>Internacional</t>
  </si>
  <si>
    <t>Especificaciones Técnicas</t>
  </si>
  <si>
    <t>Contrato Basado en el desempeño</t>
  </si>
  <si>
    <t>Contrato terminado</t>
  </si>
  <si>
    <t>Servicios de No consultoría</t>
  </si>
  <si>
    <t>Contrato a Precio Unitario</t>
  </si>
  <si>
    <t>Contrato de Costos Reembolsables</t>
  </si>
  <si>
    <t>Selección directa de consultores individuales</t>
  </si>
  <si>
    <t>Comparación de Hojas de vida</t>
  </si>
  <si>
    <t>Acceso al mercado: (Nacional/Internacional)</t>
  </si>
  <si>
    <t>Abierto</t>
  </si>
  <si>
    <t>Directo</t>
  </si>
  <si>
    <t>Limitado</t>
  </si>
  <si>
    <t>Enfoque del mercado: (Abierto/limitado/Directo)</t>
  </si>
  <si>
    <t xml:space="preserve">No. del proceso </t>
  </si>
  <si>
    <t xml:space="preserve">Código del Método de Adquisiciones (Servicios de no consultoría) </t>
  </si>
  <si>
    <t>CATEGORÍAS Y MÉTODOS DE ADQUISICIONES</t>
  </si>
  <si>
    <t>SD</t>
  </si>
  <si>
    <t>Selección Directa</t>
  </si>
  <si>
    <t>SBCC-Selección Basada en Calidad y Costo</t>
  </si>
  <si>
    <t>SBC-Selección Basada en Calidad</t>
  </si>
  <si>
    <t>SCC-Selección Basada en la Calificación de los Consultores</t>
  </si>
  <si>
    <t>SBMC-Selección Basada en el Menor Costo</t>
  </si>
  <si>
    <t>SBPF-Selección Basada en Presupuesto Fijo</t>
  </si>
  <si>
    <t>SD-Selección directa de Firmas consultoras</t>
  </si>
  <si>
    <t>SDC-Solicitud de cotizaciones</t>
  </si>
  <si>
    <t>SDO-Solicitud de Ofertas</t>
  </si>
  <si>
    <t>SD-Selección directa</t>
  </si>
  <si>
    <t>Método de Adquisición</t>
  </si>
  <si>
    <t xml:space="preserve">Objeto
</t>
  </si>
  <si>
    <t xml:space="preserve">Fecha planificada de inicio proceso (Año/mes/día) 
</t>
  </si>
  <si>
    <t xml:space="preserve">Fecha planificada fin contrato (Año/mes/día) 
</t>
  </si>
  <si>
    <t>Estado del proceso</t>
  </si>
  <si>
    <t>Previsto</t>
  </si>
  <si>
    <t>Cancelado</t>
  </si>
  <si>
    <t xml:space="preserve">Fecha planificada inicio del contrato (Año/mes/día) 
</t>
  </si>
  <si>
    <t xml:space="preserve">Fecha planificada inicio de Orden de Compra/Servicio (Año/mes/día) 
</t>
  </si>
  <si>
    <t xml:space="preserve">Fecha planificada fin Orden de compra/Servicio (Año/mes/día) 
</t>
  </si>
  <si>
    <t xml:space="preserve">Fecha planificada inicio de Contrato/Orden de Compra/Servicio (Año/mes/día) 
</t>
  </si>
  <si>
    <t>B</t>
  </si>
  <si>
    <t>Otro método</t>
  </si>
  <si>
    <t>Contrato Basado en el tiempo trabajado</t>
  </si>
  <si>
    <t>USD</t>
  </si>
  <si>
    <t>COP</t>
  </si>
  <si>
    <t>TRM</t>
  </si>
  <si>
    <t>Techo Internacional B y SNC</t>
  </si>
  <si>
    <t>Techo Nacional B y SNC</t>
  </si>
  <si>
    <t>Techo Internacional Consultoría</t>
  </si>
  <si>
    <t>Techo Nacional Consultoría</t>
  </si>
  <si>
    <t>Observaciones proceso</t>
  </si>
  <si>
    <t>Participantes proceso</t>
  </si>
  <si>
    <t>Adjudicatario</t>
  </si>
  <si>
    <t>No. Documento</t>
  </si>
  <si>
    <t>Valor Contrato/Orden de compra/Servicio</t>
  </si>
  <si>
    <t>Duración Contrato/Orden/Servicio</t>
  </si>
  <si>
    <t>Fecha de inicio de contrato</t>
  </si>
  <si>
    <t>Valor Contrato</t>
  </si>
  <si>
    <t>Contratado</t>
  </si>
  <si>
    <t>Otros métodos de Adquisición (solo se utilizará previa consulta con COLCIENCIAS)</t>
  </si>
  <si>
    <t>Métodos contratación firmas consultoras</t>
  </si>
  <si>
    <t>Métodos contratación consultores individuales</t>
  </si>
  <si>
    <t>Techo Nacional</t>
  </si>
  <si>
    <r>
      <t xml:space="preserve">Techo Nacional B y SNC </t>
    </r>
    <r>
      <rPr>
        <b/>
        <sz val="12"/>
        <color theme="1"/>
        <rFont val="Calibri"/>
        <family val="2"/>
        <scheme val="minor"/>
      </rPr>
      <t>SDO</t>
    </r>
  </si>
  <si>
    <t>&gt;100000; &lt;2000000</t>
  </si>
  <si>
    <t>Estado del proceso/Contrato</t>
  </si>
  <si>
    <t>En trámite</t>
  </si>
  <si>
    <t>Contrato en ejecución</t>
  </si>
  <si>
    <r>
      <t>Techo</t>
    </r>
    <r>
      <rPr>
        <b/>
        <sz val="10"/>
        <color rgb="FFFF0000"/>
        <rFont val="Arial"/>
        <family val="2"/>
      </rPr>
      <t xml:space="preserve"> previa</t>
    </r>
    <r>
      <rPr>
        <b/>
        <sz val="10"/>
        <color theme="0"/>
        <rFont val="Arial"/>
        <family val="2"/>
      </rPr>
      <t xml:space="preserve"> Consultor Individual</t>
    </r>
  </si>
  <si>
    <t>BIENES (B) Y SERVICIOS DE NO CONSULTORÍA (SNC)</t>
  </si>
  <si>
    <t>Acceso al mercado</t>
  </si>
  <si>
    <t>Estado del proceso/contrato</t>
  </si>
  <si>
    <t>Tipo de contrato</t>
  </si>
  <si>
    <t>Techo Nacional B y SNC SDC</t>
  </si>
  <si>
    <t>Techo Nacional B y SNC sdc SIMPL</t>
  </si>
  <si>
    <t>No. Identificación</t>
  </si>
  <si>
    <t>abierto</t>
  </si>
  <si>
    <t>directo</t>
  </si>
  <si>
    <t>Calibración (Realización de pruebas SEM / F-SEM / Confocam-Ramman / H-NMR)</t>
  </si>
  <si>
    <t xml:space="preserve">PROGRAMA:  58667 </t>
  </si>
  <si>
    <t>PROYECTO: Estrategia de transformación del sector energético Colombiano en el horizonte de 2030</t>
  </si>
  <si>
    <t>Proyecto al que pertenece la Adquisición</t>
  </si>
  <si>
    <t>P8, P9</t>
  </si>
  <si>
    <t>P9</t>
  </si>
  <si>
    <t>P4</t>
  </si>
  <si>
    <t>P5</t>
  </si>
  <si>
    <t>P6</t>
  </si>
  <si>
    <t>P3</t>
  </si>
  <si>
    <t>P10</t>
  </si>
  <si>
    <t>P8</t>
  </si>
  <si>
    <t>P5, P6</t>
  </si>
  <si>
    <t>P7</t>
  </si>
  <si>
    <t>P1</t>
  </si>
  <si>
    <t>P2</t>
  </si>
  <si>
    <t>EIA NN PhD . Presentar los informes solicitados, asistir a las reuniones del proyecto y al comité de proyecto.  Realizar diseño de fotobiorreactor que minimice consumo de energía en el prototipo.</t>
  </si>
  <si>
    <t>P1, P3, P4, P5, P6, P8, P9, P10</t>
  </si>
  <si>
    <t>P5, P8, P9</t>
  </si>
  <si>
    <t>NN1 Estudiante PHD EAFIT . Elaborar Informes  de las experiencias exitosas sobre las políticas, la regulación en los mercados norteamericanos y la formación del costo unitario para la prestación del servicio de electricidad</t>
  </si>
  <si>
    <t>NN3 Estudiante Ms EAFIT .  Diagnosticar las principales variables del mercado eléctrico colombiano,  identificar las experiencias exitosas en la implementación de FNCER y RI en los mercados eléctricos de China, Australia, Nueva Zelanda</t>
  </si>
  <si>
    <t xml:space="preserve">NN Ms UNAL. Revisar de literatura de costo nivelado de la energía y disponibilidad a pagar por energía renovable. Actualizar el cálculo de LCOE para diferentes fuentes de energía en Colombia. </t>
  </si>
  <si>
    <t>P1, P2, P3, P4, P5, P6, P7, P8, P9 P10</t>
  </si>
  <si>
    <t>Adquirir Karl Fisher</t>
  </si>
  <si>
    <t>Adquirir Equipo monitoreo / Sistema de adquisición de datos</t>
  </si>
  <si>
    <t>P2, P3, P4, P5, P6, P7 P8, P9, P10</t>
  </si>
  <si>
    <t>Adquirir canal de comunicación privado</t>
  </si>
  <si>
    <t>Profesional de Adquisiciones: Elaborar, actualizar, ejecutar y controlar el plan de adquisiciones  para el programa 58667 - Estrategia de transformación del sector energético Colombiano en el horizonte de 2030.</t>
  </si>
  <si>
    <t xml:space="preserve">Realizar análisis para optimización de los esquemas de poligeneración. Posibles esquemas, diseño del proceso global, evaluación de tecnologías para generación distribuida, estudio de mercado y análisis de ciclo de vida de los productos. </t>
  </si>
  <si>
    <t>Optimizar los procesos de producción de bioaceite en HPR y reactor piloto. Hacer los ajustes de proceso y de diseño del HPR, definición de parámetros de producción y rendimiento de bioaceite. Evaluación de rendimientos y caracterización</t>
  </si>
  <si>
    <t>Desarrollar proceso para aprovechamiento de subproductos de la poligeneración en bioremediación de suelos. Poner a punto equipos de laboratorio para pruebas, definir procesos y parámetros para el aprovechamiento de subprod y análisis de aplicabilidad</t>
  </si>
  <si>
    <t>Diseñar y construir el prototipo de fotobiorreactor para ser evaluado en el sistema de generación híbrido. Dimensionar y seleccionar los materiales de construcción, diseñar equipo y participar en la construcción del mismo. Pruebas y puesta a punto.</t>
  </si>
  <si>
    <t>MSc1 NN UNIG . Presentar los informes solicitados, asistir a las reuniones del proyecto y al comité de proyecto.  Desarrollar procesos para la obtención de carbón activado a partir del biochar torrefactada.</t>
  </si>
  <si>
    <t>MSc2 NN UNAL. Presentar los informes solicitados, asistir a las reuniones del proyecto y al comité de proyecto.  Realizar diseño de fotobiorreactor para reducir las emisiones de CO2 del sistema de generación.</t>
  </si>
  <si>
    <t xml:space="preserve">Ms Unal 1. Desarrollar un sistema de condensación en cascada para la obtención de bioaceites de diversas composiciones. Diseño Mecánico del condensador y modelamiento del proceso. </t>
  </si>
  <si>
    <t>P2,P8, P9</t>
  </si>
  <si>
    <t>P3, P8</t>
  </si>
  <si>
    <t>Adquirir materiales para  Diseño y desarrollo de un "Living Lab", mediante la integración de aspectos arquitectónicos</t>
  </si>
  <si>
    <t>P1, P2,P3, P4, P5, P6, P7, P8, P9, P10</t>
  </si>
  <si>
    <t xml:space="preserve">Adquirir de materiales de caracterización, gases y reactivos, Materiales para fabricar soporte de muestras, conducción de gases y equipos de masas, elementos de protección personal
</t>
  </si>
  <si>
    <t>Adquirir  el SolidWorks, Simulación y modelación CAD</t>
  </si>
  <si>
    <t>Adquirir  Planetary ball mill</t>
  </si>
  <si>
    <t>Adquirir de una Peletizadora</t>
  </si>
  <si>
    <t>Adquirir  GPC</t>
  </si>
  <si>
    <t>Adquirir un Fotobiorreactor</t>
  </si>
  <si>
    <t>Adquirir materiales e insumos sistema de generación híbrida y biomasa</t>
  </si>
  <si>
    <t>Adquirir Unidad de Compresión</t>
  </si>
  <si>
    <t>Adquirir material bibliográfico</t>
  </si>
  <si>
    <t>Adquirir Licencia del software ANSYS CFD Premium</t>
  </si>
  <si>
    <t xml:space="preserve">Adquirir Generador Solar Fotovoltaico, Adquirir Sistema de Almacenamiento de Energía </t>
  </si>
  <si>
    <t>Adquirir dispositivos señal de voltaje y corriente, Unidad de sincronización con red para generador de Biomasa, Dispositivo (PLC), Contactores activación de circuitos de carga y generadores  Medidores Inteligentes bidireccionales</t>
  </si>
  <si>
    <t>Adquirir Licenciamientos de software, para bases de datos climáticos</t>
  </si>
  <si>
    <t xml:space="preserve">Adquirir Concentrador de datos </t>
  </si>
  <si>
    <t>Adquirir el matlab en red</t>
  </si>
  <si>
    <t>Adquirir Materiales necesarios para la construcción de prototipos (por definir)</t>
  </si>
  <si>
    <t xml:space="preserve">Adquirir Materiales para componentes de generación eólica </t>
  </si>
  <si>
    <t>Adquirir Materiales Casco (por definir con el diseño)</t>
  </si>
  <si>
    <t xml:space="preserve">Adquirir Equipo complementario control primario (2) </t>
  </si>
  <si>
    <t>PG1 NN UFPS. Realizar pasantía en temas de aprovechamiento de Biomasa en procesos termoquímicos.</t>
  </si>
  <si>
    <t>PG1 NN UNIG. Realizar pasantía en temas de aprovechamiento de Biomasa en procesos termoquímicos.</t>
  </si>
  <si>
    <t>NN6 Ms UPB Elaborar Glosario, Búsqueda y revisión de información, Elaborar herramientas de base de datos</t>
  </si>
  <si>
    <t xml:space="preserve">NN8  Estudiante Pg EAFIT. Analizar los efectos sobre la demanda, el precio de bolsa y los ahorros monetarios derivados de la implementación de un programa de respuesta a la demanda en Colombia   </t>
  </si>
  <si>
    <t>Adquirir estaciones meteorológicas, Medidores variables climatológicas y Sistema adquisición datos</t>
  </si>
  <si>
    <t>Adquirir insumos para  fibra óptica LC</t>
  </si>
  <si>
    <t>Adquirir Kit conversión para vehículos terrestres (por definir con el diseño)</t>
  </si>
  <si>
    <t xml:space="preserve">Adquirir Sistema propulsión eléctrico embarcación </t>
  </si>
  <si>
    <t xml:space="preserve">Coordinador Administrativo. Coordinar, integrar y socializar el alistamiento, la ejecución a través de los planes operativos anuales de inversión, los productos de cada proyecto y estándares requeridos para el programa 58667 </t>
  </si>
  <si>
    <t>Profesional Financiero. Elaborar, analizar y controlar la ejecución financiera y contable para el programa 58667 - Estrategia de transformación del sector energético Colombiano en el horizonte de 2030.</t>
  </si>
  <si>
    <t>Est Maestría 2 EIA NN3 EIA NN3 EIA. Elaborar tablas de descripción de datos de demanda de energía eléctrica, depurar y clasificar la información, elaborar proyección.</t>
  </si>
  <si>
    <t>Profesional de soporte. Apoyar las acciones de gestión y ejecución del programa 58667 Estrategia de transformación del sector energético Colombiano en el horizonte de 2030 .</t>
  </si>
  <si>
    <t>Ingeniero Investigador. Realizar reportes y análisis investigativo sobre datos meteorológicos, integridad de datos e interpolación y procesamiento de los mismos</t>
  </si>
  <si>
    <t>Ingeniero investigador. Estudiar la incidencia de los datos meteorológicos a diferentes niveles de macroescala, y micro escala para la predicción a corto plazo de los recursos solar y eólico en Colombia</t>
  </si>
  <si>
    <t>Adquirir de insumos y papelería de impresión (incluye proyectos y administración)</t>
  </si>
  <si>
    <t xml:space="preserve">Adquirir impresora para servicio de equipo de trabajo administrativo </t>
  </si>
  <si>
    <t>Asesoría en temas jurídicos. Elaborar, revisar y ajustar documentos legales para acuerdo de voluntades  (Gastos de Administración)</t>
  </si>
  <si>
    <t>Técnico de soporte. Organizar  y digitar la documentación requeridas en las contrataciones (Gastos de Administración)</t>
  </si>
  <si>
    <t>Realizar la logística de los talleres de difusión y resultados y  adquirir material de apoyo</t>
  </si>
  <si>
    <t xml:space="preserve"> Analizar diseño institucional del mercado, el funcionamiento del mercado de contratos y el cargo por confiablidad </t>
  </si>
  <si>
    <t>Renovar licencias HOMER PRO</t>
  </si>
  <si>
    <t xml:space="preserve"> Fabricar sistema de gestión electrónica de conexión en paneles solares para la zona de influencia del proyecto.</t>
  </si>
  <si>
    <t>Desarrollar sistemas de texturizado superficial y encapsulantes para celdas solares.</t>
  </si>
  <si>
    <t>Fabricar sistema fotovoltaico de concentración.</t>
  </si>
  <si>
    <t>Manufacturar fibra de vidrio - Embarcación Eléctrica-Solar</t>
  </si>
  <si>
    <t xml:space="preserve">Manufacturar componentes mecánicos y electrónicos </t>
  </si>
  <si>
    <t>Fabricar componentes eólicos para el contexto Colombiano</t>
  </si>
  <si>
    <t>Profesional 1 UPB NN2 UPB. Diseñar encuesta semi-estructurada a empresas proveedoras de productos y/o servicios de autogeneración, desarrollar encuestas, consolidar resultados.</t>
  </si>
  <si>
    <t>PROFESIONAL 2 EIA NN4 EIA. Identificar fronteras comerciales con variación en demanda con los datos extraídos de XM (posibles puntos de conexión. Elaboración de línea base de generación distribuida)</t>
  </si>
  <si>
    <t>Asesoría de expertos. Asesorar sobre las regulaciones de Construcción en Colombia. Elaborar de especificaciones técnicas para la construcción y/o adecuación de los Living Labs.</t>
  </si>
  <si>
    <t>Asesoría de expertos. Asesorar sobre las regulaciones energéticas en Colombia. Elaborar especificaciones técnicas energéticas para la construcción y/o adecuación de los Living Labs.</t>
  </si>
  <si>
    <t>Apoyo2_2 NN_UPB.   Evaluar demanda de refrigeración y agua caliente sanitaria. Calcular requerimientos de energía para refrigerador y calentador CS. Diseñar sistema de control conmutable SFV y Red para refrigerador y calentador ACS.</t>
  </si>
  <si>
    <t>Apoyo2_5-1 NN_EAFIT.  Presentar informe de actividades.</t>
  </si>
  <si>
    <t>Apoyo2_5-2 NN_EAFIT. Presentar informe de actividades.</t>
  </si>
  <si>
    <t>Apoyo2_6 NN_EAFIT. Realizar Actividades de investigación</t>
  </si>
  <si>
    <t>Apoyo2_7 NN_EAFIT. Realizar Actividades de investigación</t>
  </si>
  <si>
    <t>Ing-MSc_03 UPB TyD. Realizar la Caracterización y proyección de la demanda actual y futura en la región de interés. Realizar la Simulación de sistemas de potencia (Cargabilidad y contingencias).</t>
  </si>
  <si>
    <t>Tecnico_01 EAFIT GRID. Realizar la Caracterización y estado del arte de soluciones para movilidad eléctrica terrestre y sistemas de conversión.
Apoyo en el análisis, diseño y simulación de sistemas de propulsión y conversión híbrida.</t>
  </si>
  <si>
    <t>Ing_01.1 EAFIT GRID.  Realizar Investigación de las condiciones y necesidades para implementación de sistemas de movilidad eléctrica fluvial en la región de implementación.  Análisis de usuario y de las necesidades de desplazamiento.</t>
  </si>
  <si>
    <t>Ing_01.2 EAFIT GRID. Realizar Vigilancia tecnológica y disponibilidad industrial de productos, partes y/o componentes para electro-propulsión solar. Caracterización y estado del arte de tecnologías y aplicaciones en movilidad fluvial sostenible.</t>
  </si>
  <si>
    <t>Tecnico_04 EAFIT GRID. Realizar Caracterización y estado del arte de soluciones para estaciones de recarga de vehículos eléctricos y su articulación de las FNCER. Apoyar en el análisis, diseño y simulación de estaciones de recarga sostenible.</t>
  </si>
  <si>
    <t xml:space="preserve">Ing_03 EAFIT GPyL.  Realizar Investigación de las condiciones y necesidades para implementación de sistemas de movilidad multimodal en la región de ejecución. </t>
  </si>
  <si>
    <t>Apoyo2_3 NN.  Realizar visitas y trabajo en campo. Elaborar material de investigación tales como artículos para presentar en journal y/o conferencias.
Gestión de la propiedad intelectual</t>
  </si>
  <si>
    <t>Apoyo2_4 NN.  Realizar visitas y trabajo en campo. Elaborar material de investigación tales como artículos para presentar en journal y/o conferencias.
Gestión de la propiedad intelectual</t>
  </si>
  <si>
    <t>Ing_02 EAFIT GRID. Asegurar la interacción entre las soluciones de Kit-Propulsión, Embarcación Electro-Solar y Estación de carga, acorde con los lineamientos financieros del programa.</t>
  </si>
  <si>
    <t xml:space="preserve">Tecnico_02 EAFIT GRID. Realizar la Caracterización y estado del arte de soluciones para movilidad eléctrica fluvial. - Apoyar el análisis, diseño y simulación hidrodinámica para la obtención de una forma y arquitectura eficiente energéticamente. </t>
  </si>
  <si>
    <t>Estudiante doctorado 1 EIA. Realizar la Caracterización y modelación de las prospectivas de respuesta de la demanda, prosumidores y e introducción de nuevas tecnologías el sector eléctrico. Análisis de los resultados de los talleres prospectivos</t>
  </si>
  <si>
    <t>Estudiante doctorado Estudiante doctorado para UNAL. Realizar el Desarrollo de modelo en dinámica de sistemas para la evolución mensual del sector eléctrico colombiano.</t>
  </si>
  <si>
    <t>NN1 Maestría 1 Estudiante.  Realizar el Desarrollo de modelo de precios horarios que pueda acoplarse con el modelo dinámico. Apoyo en los talleres prospectivos</t>
  </si>
  <si>
    <t>NN1 Maestría Estudiante. Realizar el Análisis de las restricciones ambientales para los proyectos de energía en Colombia. Apoyo en los talleres prospectivos</t>
  </si>
  <si>
    <t xml:space="preserve"> Co-investigador en el diseño de micro-redes. Gestión operativa y documental de los proyectos. Elaborar diseños preliminares de sistemas micro-red.
Recepción de equipos y coordinación de  instalación.</t>
  </si>
  <si>
    <t>Co-investigador en el diseño de micro-redes y Gestión operativa y documental de los proyectos. Elaborar diseños preliminares de sistemas micro-red.
Recepción de equipos y coordinación de  instalación.</t>
  </si>
  <si>
    <t>NN Ms UPB. Co-investigador en el diseño de micro-redes. Realizar Seguimiento, supervisión y monitoreo operativo de proyectos micro-red
Desarrollar e implementar sistemas EMS.</t>
  </si>
  <si>
    <t>NN1 Ms Unal (Estudiante de maestría en Ingeniería de sistemas o afines) Desarrollar e implementar software EMS. Realizar Seguimiento, supervisión y monitoreo operativo de proyectos micro-red. Realizar Diseño de micro-redes. Elaborar informes.</t>
  </si>
  <si>
    <t>NN4 PhD Unal (Estudiante de doctorado en Ingeniería eléctrica). Coordinar desarrollo e implementación de software EMS. Seguimiento, supervisión y monitoreo operativo de proyectos micro-red.  Elaboración de informes.</t>
  </si>
  <si>
    <t>NN2 Ms Unal (Estudiante de maestría en control, eléctrica o afines). Realizar Desarrollo e implementación de software EMS. Seguimiento, supervisión y monitoreo operativo de proyectos micro-red Diseño de micro-redes. Modelamiento de elementos para EMS</t>
  </si>
  <si>
    <t>NN3 Ms Unal (Estudiante de maestría en control, eléctrica o afines). Realizar Desarrollo e implementación de software EMS. Seguimiento, supervisión y monitoreo operativo de proyectos micro-red Diseño de micro-redes. Modelamiento de elementos para EMS</t>
  </si>
  <si>
    <t>NN3 Ms EIA . Realizar Desarrollo e implementación EMS. Seguimiento de proyectos. Supervisión y Monitoreo operativo</t>
  </si>
  <si>
    <t xml:space="preserve">NN1 _UniSucre. Realizar Monitoreo remoto de micro-red UniSucre desde el centro de control de la micro-red UPB. Revisión y elaboración de diseños de sistema solar fotovoltaico y baterías. Seguimiento del proceso de instalación del sistema micro-red. </t>
  </si>
  <si>
    <t>Ingeniero Investigador. Elaborar artículo,  implementar los modelos y algoritmos para el procesamiento de datos históricos de variables meteorológicas</t>
  </si>
  <si>
    <t>NN.   Realizar el análisis mediante analítica de datos del factor comportamental que tendrían los usuarios de estos sistemas de vanguardia tecnológica</t>
  </si>
  <si>
    <t>Estudiante de doctorado 1.   Realizar el análisis de modelos de riesgo para la incertidumbre en la generación y la demanda para implementar en el simulador de tiempo real</t>
  </si>
  <si>
    <t xml:space="preserve">Estudiante de maestría 1. Realizar Revisión de los modelos existentes para generación, la demanda, FNCER, fuentes de generación distribuida y prosumidores </t>
  </si>
  <si>
    <t xml:space="preserve">Ingeniero 1.  Caracterizar  escenarios críticos y sus respectivos requerimientos técnicos. Configurar y ajustar equipos </t>
  </si>
  <si>
    <t>Estudiante de maestría 4.  Caracterizar Arquitectura de comunicaciones existente. Levantar requisitos de conexión y comunicación</t>
  </si>
  <si>
    <t xml:space="preserve">Estudiante de maestría 3.   Analizar y evaluar el   estado del arte de escenarios críticos en sistemas eléctricos que incluyen Microredes </t>
  </si>
  <si>
    <t>Estudiante de doctorado 2.   Preparar un artículo de revista con los resultados de los métodos de integración implantados. Coordinar y apoyar la selección de herramientas de simulación</t>
  </si>
  <si>
    <t>Estudiante de maestría 2.   Seleccionar herramientas de simulación; desarrollar las interfaces, librerías y demás módulos de software y hardware para implantación de la plataforma de simulación en tiempo real y co-simulacion  con los requerimientos.</t>
  </si>
  <si>
    <t>Especialista de Caracterización de Aspectos Sociales.   Asesorar, capacitar y acompañar a las Instituciones de la alianza  sobre la gestión eficiente, transferencia, innovación, construcción y medición de indicadores  y mejoramiento de procesos.</t>
  </si>
  <si>
    <t>Especialista de Caracterización de Aspectos Sociales.   Elaborar y presentar informes de caracterización institucional de las IES de la alianza;  e informes con recomendaciones, soluciones y modificaciones destinadas a mejorar los procesos.</t>
  </si>
  <si>
    <t xml:space="preserve">Ing-MSc_01.   Establecer desde el punto de vista técnico las soluciones de Kit-Propulsión, Embarcación Electro-Solar y Estación de carga.
Verificar la integralidad de la búsqueda del estado del arte y la vigilancia tecnológica. </t>
  </si>
  <si>
    <t>PostDoc EAFIT.   Dirigir y responder por las  soluciones de Kit-Propulsión, Embarcación Electro-Solar y Estación de carga. Asegurar la integralidad de la búsqueda del estado del arte y la vigilancia tecnológica</t>
  </si>
  <si>
    <t xml:space="preserve">Estudiante Auxiliar de Pregrado 3. Levantar información para construcción de indicadores.  Crear y actualizar bases de datos. Elaborar y analizar reportes. · Apoyar a la sistematización de información </t>
  </si>
  <si>
    <t>Tecnico_03 EAFIT GRID. Realizar la Caracterización y estado del arte de soluciones para movilidad eléctrica fluvial. Apoyar el análisis, diseño y simulación hidrodinámica para la obtención de una forma y arquitectura eficiente energéticamente.</t>
  </si>
  <si>
    <t>Evaluar procesos de valorización de los residuos de la gasificación/pirolisis de biomasa. Establecer parámetros para agregar valor a subproductos (carbón activado y otros), definir capacidades, diseños de procesos y equipos, estudio de mercado</t>
  </si>
  <si>
    <t>Diseñar el proceso de generación a partir de gasificación/pirolisis para la poligeneración. Escalado y diseño de reactor, dimensionamiento y modelado del proceso de escalado para su replicabilidad. Poner a punto el sistema híbrido existente</t>
  </si>
  <si>
    <t>MSc 2 NA. Elaborar y presentar informes.  Realizar visitas y trabajo en campo. Realizar vigilancia científica y tecnológica en el tema de estudio</t>
  </si>
  <si>
    <t>PhD 1 NA.  Elaborar y presentar informes.  Realizar visitas y trabajo en campo. Realizar visitas y trabajo en campo. Realizar vigilancia científica y tecnológica en el tema de estudio</t>
  </si>
  <si>
    <t>Realizar visitas y trabajo en campo. Realizar vigilancia científica y tecnológica en el tema de estudioMSc 3 NA. Elaborar y presentar informes.  Realizar visitas y trabajo en campo.</t>
  </si>
  <si>
    <t>Auxiliar 1 NA.  Elaborar y presentar informes.  Realizar visitas y trabajo en campo. Realizar visitas y trabajo en campo. Realizar vigilancia científica y tecnológica en el tema de estudio</t>
  </si>
  <si>
    <t>MSc 3 NA (1).  Elaborar y presentar informes.  Realizar visitas y trabajo en campo. Realizar visitas y trabajo en campo. Realizar vigilancia científica y tecnológica en el tema de estudio</t>
  </si>
  <si>
    <t>Auxiliar 3 NA (ingeniero).  Elaborar y presentar informes.  Realizar visitas y trabajo en campo. Realizar visitas y trabajo en campo. Realizar vigilancia científica y tecnológica en el tema de estudio</t>
  </si>
  <si>
    <t>Estudiante Auxiliar de Posgrado 2. Construir herramientas de recolección de datos.  Analizar el contexto territorial a partir de fuentes secundarias. Diseñar esquemas cartográficos. Adecuar instrumentos a los diferentes contextos.</t>
  </si>
  <si>
    <t>Se diligencian una vez se firme el contrato</t>
  </si>
  <si>
    <t>Est Maestría 1 UPB NN1 UPB. Buscar y clasificar la información  de las diferentes fuentes como son la UPME, CREG, ANDI, las páginas de internet y folletos comerciales de las empresas de servicios energéticos.</t>
  </si>
  <si>
    <t>Ing-MSc_02 UPB TyD. Realizar la Caracterización y estado del arte de soluciones para movilidad eléctrica fluvial. Analizar, diseñar y simular sistemas de propulsión fluvial y almacenamiento de energía.</t>
  </si>
  <si>
    <t>Ing_04 EIA MAPA. Realizar la Caracterización y estado del arte de soluciones para movilidad eléctrica terrestre y sistemas de conversión. Analizar, diseñar y simular sistemas de propulsión y conversión híbrida.</t>
  </si>
  <si>
    <t>Realizar el Modelamiento fenomenológico de los procesos involucrados en el proceso de pirolisis/gasificación. Desarrollar modelos y software para la simulación de condiciones de operación y producción de bioaceites</t>
  </si>
  <si>
    <t>PhD. Evaluar los procesos de producción de bioaceite a escala HPR y microreactor. Definir las condiciones para obtención de bioaceite, caracterización de biomasas y productos generados. Definición de proceso a ser implementado en la poligeneración</t>
  </si>
  <si>
    <t>Adquirir tiquetes en viajes nacionales e internacionales personal investigador y equipo administrativo del programa 58667</t>
  </si>
  <si>
    <t xml:space="preserve">Estudiante Auxiliar de Posgrado 1.   Elaborar textos académicos basados en el resultado del rastreo en plataformas digitales de literatura científica relacionada. Identificar literatura de interés
Fichaje de textos identificados. </t>
  </si>
  <si>
    <t>Estudiante Auxiliar de Pregrado 1.  Aanlizar  la  información primaria resultante de visitas a  diferentes zonas del país aplicando diferentes técnicas y herramientas de investigación.</t>
  </si>
  <si>
    <t>Estudiante Auxiliar de Pregrado  2. Aanlizar  la  información secundaria resultante de visitas a  diferentes zonas del país aplicando diferentes técnicas y herramientas de investigación.</t>
  </si>
  <si>
    <t>Contratar el servicio de conexión y mantenimiento de la red, soporte, implementación e instalación.</t>
  </si>
  <si>
    <t>NN Pregrado 6 EIA. Analizat resultado del  rastreo en plataformas digitales de literatura y en la participación de los talleres prospectivos y elaborar los documentos requeridos.</t>
  </si>
  <si>
    <t>NN Pregrado 5 Unal.  . Analizat resultado del  rastreo en plataformas digitales de literatura y en la participación de los talleres prospectivos y elaborar los documentos requeridos.</t>
  </si>
  <si>
    <t>7,5 meses</t>
  </si>
  <si>
    <t>Wbeimar Andrés Vasquez</t>
  </si>
  <si>
    <t>Aurora Quevedo M</t>
  </si>
  <si>
    <t>Adquirir computadores, servidores, workstations y dispositivos de cómputo para control central y ampliación de almacenamiento requeridos para el desarrollo del programa en los diferentes proyectos. Compra de Gateway de conversión</t>
  </si>
  <si>
    <t>Adquirir servidores de sincronización de microred, reloj de sincronización satelital, Swiches de red, routers de conexión y  Dispositivos Rack</t>
  </si>
  <si>
    <t>Adquirir computadores portatiles y de escritorio</t>
  </si>
  <si>
    <t xml:space="preserve">Adquirir servidores, workstations, dispositivos de cómputo para control central y de ampliación de almacenamiento requeridos para el desarrollo del programa en los diferentes proyectos. </t>
  </si>
  <si>
    <t>Adquirir Swiches de red, routers de conexión y  Dispositivos Rack, reloj de sincronización satelital</t>
  </si>
  <si>
    <t>Carlos Gómez</t>
  </si>
  <si>
    <t>Carlos Ceballos Marin</t>
  </si>
  <si>
    <t>Cesar Gómez</t>
  </si>
  <si>
    <t xml:space="preserve">Realizar el Modelamiento fenomenológico de los procesos involucrados en el proceso de pirolisis/gasificación. </t>
  </si>
  <si>
    <t>Desarrallo de un sitio Web de la alianza Energética 2030</t>
  </si>
  <si>
    <t>Noviembre 8 de 2018</t>
  </si>
  <si>
    <t>Noviembre 13 de 2018</t>
  </si>
  <si>
    <t>Adquirir gases para caracterizaciónes y operación de reactores</t>
  </si>
  <si>
    <t>Adquirir software de modelación y simulación</t>
  </si>
  <si>
    <t>Este proceso remplaza el proceso 5.  Se ajustó objeto</t>
  </si>
  <si>
    <t>Adquirir equipo para preparación de muestras de biomasa (Planetary Ball Mill)</t>
  </si>
  <si>
    <t>Este proceso remplaza el proceso 6.  Se ajustó objeto</t>
  </si>
  <si>
    <t>Adquirir equipo para cuantificar agua en el bioaceite.</t>
  </si>
  <si>
    <t>Este proceso remplaza el proceso 7.  Se ajustó objeto</t>
  </si>
  <si>
    <t>Este proceso remplaza el proceso 9.  Se ajustó objeto</t>
  </si>
  <si>
    <t>Adquirir equipo GPC- HPLC para caracterización de bioaceite y otros</t>
  </si>
  <si>
    <t>Este proceso remplaza el proceso 10.  Se ajustó objeto</t>
  </si>
  <si>
    <t>Adquirir equipo para adquisición de datos de sistema hibrido</t>
  </si>
  <si>
    <t>Adquirir insumos de papelería e impresiones</t>
  </si>
  <si>
    <t>Adquirir tiquetes en viajes nacionales e internacionales personal investigador y equipo administrativo del programa</t>
  </si>
  <si>
    <t>Este proceso remplaza el proceso 13.  Se ajustó monto</t>
  </si>
  <si>
    <t>Adquirir insumos para operación de sistema híbrido</t>
  </si>
  <si>
    <t>Este proceso remplaza el proceso 14.  Se ajustó objeto y monto</t>
  </si>
  <si>
    <t>Adquirir medidores de flujo, unidad de compresión y periféricos del sistema de generación híbrida</t>
  </si>
  <si>
    <t>Este proceso remplaza el proceso 15.  Se ajustó objeto y monto</t>
  </si>
  <si>
    <t>P5, P8 Y P9</t>
  </si>
  <si>
    <t>Este proceso remplaza el proceso 16.  Se ajustó objeto</t>
  </si>
  <si>
    <t>Adquirir estaciones metereológicas y equipo para análisis de condiciones ambientales</t>
  </si>
  <si>
    <t>Contratar canal de comunicación privado</t>
  </si>
  <si>
    <t>Contratar logística de talleres y workshop</t>
  </si>
  <si>
    <t>P7 Y P9</t>
  </si>
  <si>
    <t>Adquirir licencia de software para base de datos meteorológica o modelos numéricos especializados que incluyan datos de radiación solar global, velocidad de viento, dirección de viento, temperatura, presión, pluviosidad para Colombia</t>
  </si>
  <si>
    <t>Adquirir renovación de licencia de software especializado HOMER pro</t>
  </si>
  <si>
    <t>Este proceso remplaza el proceso 23.  Se ajustó objeto</t>
  </si>
  <si>
    <t>Este proceso remplaza el proceso 28.  Se ajustó objeto</t>
  </si>
  <si>
    <t>Este proceso remplaza el proceso 123.  Se ajustó objeto</t>
  </si>
  <si>
    <t>Adquirir materiales necesarios para la construcción de prototipos</t>
  </si>
  <si>
    <t>Adquirir materiales para fabricación de componentes de generación eólica</t>
  </si>
  <si>
    <t>Este proceso remplaza el proceso 125.  Se ajustó objeto</t>
  </si>
  <si>
    <t>Este proceso remplaza el proceso 126.  Se ajustó monto</t>
  </si>
  <si>
    <t>Adquirir materiales e insumos para sistema propulsión eléctrico embarcación (por definir con el diseño)</t>
  </si>
  <si>
    <t>Este proceso remplaza el proceso 129.  Se ajustó objeto y monto</t>
  </si>
  <si>
    <t>Este proceso remplaza el proceso 131.  Sin ajuste</t>
  </si>
  <si>
    <t>Este proceso remplaza el proceso 132.  Sin ajuste</t>
  </si>
  <si>
    <t>Este proceso remplaza el proceso 133.  Sin ajuste</t>
  </si>
  <si>
    <t>Este proceso remplaza el proceso 134.  Sin ajuste</t>
  </si>
  <si>
    <t>Este proceso remplaza el proceso 135.  Se ajustó monto</t>
  </si>
  <si>
    <t>P8 Y P9</t>
  </si>
  <si>
    <t>Adquirir servidores, workstations, dispositivos de cómputo para control central y de actualización de servidor</t>
  </si>
  <si>
    <t>Este proceso remplaza el proceso 140.  Se ajustó monto</t>
  </si>
  <si>
    <t>Este proceso remplaza el proceso 4.  Se ajustó objeto y monto</t>
  </si>
  <si>
    <t>Adquirir biomasas</t>
  </si>
  <si>
    <t xml:space="preserve">Adquirir Catalizadores y estándares consumibles para FTIR </t>
  </si>
  <si>
    <t>Adquirir materiales para operar el Hot Plate Reactor</t>
  </si>
  <si>
    <t>Adquirir insumos para calibración Bacharach</t>
  </si>
  <si>
    <t>Adquirir materiales para lavador de gases</t>
  </si>
  <si>
    <t>Adquirir reactivos para el medio de cultivo</t>
  </si>
  <si>
    <t>Adquirir materiales e insumos para sistema de propulsión eléctrica</t>
  </si>
  <si>
    <t xml:space="preserve">Adquirir refrigerios reuniones (Comités modelo de Gobernanza) </t>
  </si>
  <si>
    <t>Juan Carlos Maya</t>
  </si>
  <si>
    <t>Diciembre 11 2018</t>
  </si>
  <si>
    <t>P2 y P3</t>
  </si>
  <si>
    <t>P2, P3 Y P5</t>
  </si>
  <si>
    <t>PLAN DE ADQUISICIONES</t>
  </si>
  <si>
    <t>UNIVERSIDAD NACIONAL DE COLOMBIA - MEDELLÍN</t>
  </si>
  <si>
    <t>Adquirir impresora laser multifuncional</t>
  </si>
  <si>
    <t xml:space="preserve"> Contratar servicio de manufactura de sistema de gestión electrónica de conexión en paneles solares para la zona de influencia del proyecto</t>
  </si>
  <si>
    <t xml:space="preserve"> Contratar servicio de manufactura de sistemas de texturizado superficial y encapsulantes para celdas solares.</t>
  </si>
  <si>
    <t xml:space="preserve"> Contratar servicio de manufactura de fibra de vidrio - Embarcación Eléctrica-Solar</t>
  </si>
  <si>
    <t xml:space="preserve"> Contratar servicio de manufactura de componentes mecánicos y electrónicos</t>
  </si>
  <si>
    <t xml:space="preserve"> Contratar servicio de manufactura y ensamble de sistema fotovoltaico de concentración</t>
  </si>
  <si>
    <t xml:space="preserve"> Contratar servicio de manufactura y ensamble de componentes eólicos para el contexto Colombiano</t>
  </si>
  <si>
    <t xml:space="preserve">Contratar el servicio de analisis (SEM/F-SEM/CONFOCAL-RAMMAN /H-NMR) de muestras líquidas y sólidas </t>
  </si>
  <si>
    <t xml:space="preserve">Adquirir Generador Solar Fotovoltaico y Sistema de Almacenamiento de Energía </t>
  </si>
  <si>
    <t xml:space="preserve">Adquirir Mufla para realización de análisis de muestras </t>
  </si>
  <si>
    <t xml:space="preserve">ODS300
</t>
  </si>
  <si>
    <t xml:space="preserve">ODS 227
</t>
  </si>
  <si>
    <t xml:space="preserve">ODS 481
</t>
  </si>
  <si>
    <t xml:space="preserve">ODS 480
</t>
  </si>
  <si>
    <t xml:space="preserve">ODS 476
</t>
  </si>
  <si>
    <t>Profesional seleccionado conforme a proceso de la UNAL,  de acuerdo a los TdR, de manera abierta,  que viene desempeñandose en el cargo desde julio de 2018.   La circunstancia para la aplicación de la Selección Directa  en este PA, se encuentra en la Guía de adquisiciones numeral 11.9.4.1  el literal a).  Número de proceso previo 29</t>
  </si>
  <si>
    <t>Profesional seleccionado conforme a proceso de la UNAL,  conforme a los TdR, de manera abierta,  que viene desempeñandose en el cargo desde julio de 2018.   La circunstancia para la aplicación de la Selección Directa  en este PA, se encuentra en la Guía de adquisiciones numeral 11.9.4.1  el literal a).  Número de proceso previo 30</t>
  </si>
  <si>
    <t>Profesional 1 UPB NN2 UPB. Diseñar, aplicar y consolidar los resultados de una encuesta semi-estructurada a empresas proveedoras de productos y/o servicios de autogeneración.</t>
  </si>
  <si>
    <t>Adquirir insumos para analizador elemental (CHN) y analizador de masas marca SHIMADZU Ref.GC2010. Modelo QP2010 Plus</t>
  </si>
  <si>
    <t>Adquirir reactivos y consumibles para analizador de masas marca SHIMADZU Ref.GC2010. Modelo QP2010 Plus</t>
  </si>
  <si>
    <t>Compra de Pirolizador para acoplar a equipo analizador de masas existente, marca SHIMADZU  Ref.GC2010. Modelo QP2010 Plus</t>
  </si>
  <si>
    <t>Este proceso remplaza proceso 31, se modificaron fechas de inicio y finalización de contratación y monto</t>
  </si>
  <si>
    <t xml:space="preserve">Adquirir Generador Solar Fotovoltaico  y Sistema de Almacenamiento de Energía </t>
  </si>
  <si>
    <t>Adquirir dispositivos de red para interconexión de los Living Lab</t>
  </si>
  <si>
    <t>Contratar servicio de conexión y mantenimiento de red, soporte, implementación e instalación</t>
  </si>
  <si>
    <t>Este proceso remplaza el proceso 128.  Se ajustó fecha</t>
  </si>
  <si>
    <t>estudiantes</t>
  </si>
  <si>
    <t>viaticos admon</t>
  </si>
  <si>
    <t>Adquirir dispositivos de interconexión y medición eléctrica para las redes a instalar (Fase 2)</t>
  </si>
  <si>
    <t>Adquirir dispositivos de interconexión y medición eléctrica para las redes a instalar (Fase 1)</t>
  </si>
  <si>
    <t xml:space="preserve"> Identificar fronteras comerciales con variación en demanda con los datos extraídos de XM (posibles puntos de conexión. Elaboración de línea base de generación distribuida)</t>
  </si>
  <si>
    <t>Este proceso remplaza el proceso 35, se modificó monto y plazo
PROFESIONAL 2 EIA NN4 EIA.</t>
  </si>
  <si>
    <t xml:space="preserve">Este proceso remplaza los procesos 38, se modificó monto y plazo
Apoyo2_2 NN_UPB.   </t>
  </si>
  <si>
    <t>Apoyar y documentar la Modelación y simulación del balance energético de una construcción</t>
  </si>
  <si>
    <t>Melissa Rodríguez
 La circunstancia para la aplicación de la Selección Directa  se encuentra en la Guía de adquisiciones numeral 11.9.4.1  el literal d). Se anexa justificación
Ing-MSc_03 UPB TyD.</t>
  </si>
  <si>
    <t>Realizar la Caracterización y estado del arte de soluciones para movilidad eléctrica terrestre y sistemas de conversión para analizar, diseñar y simular sistemas de propulsión y conversión híbrida.</t>
  </si>
  <si>
    <t>Este proceso remplaza el proceso 45, se modificó monto y plazo
Ing_04 EIA MAPA</t>
  </si>
  <si>
    <t xml:space="preserve">Apoyar la construcción de los modelos de simulación que permitirán alcanzar los objetivos del proyecto, para la formulación de escenarios a evaluar y la ejecución de talleres de construcción y validación de los modelos. </t>
  </si>
  <si>
    <t xml:space="preserve">Asesorar la elaboración de una propuesta integral de funcionamiento del Mercado Eléctrico Mayorista colombiano con la incorporación de fuentes de energía renovables no convencionales y redes inteligentes </t>
  </si>
  <si>
    <t>Este proceso remplaza el proceso 116.  Se ajustó monto y plazo
Especialista de Caracterización de Aspectos Sociales.</t>
  </si>
  <si>
    <t>Este proceso remplaza el proceso 117.  Se ajustó monto y plazo
Especialista de Caracterización de Aspectos Sociales</t>
  </si>
  <si>
    <t>Elaborar y presentar informes de caracterización institucional de las IES de la alianza;  e informes con recomendaciones, soluciones y modificaciones destinadas a mejorar los procesos.</t>
  </si>
  <si>
    <t>Asesorar, capacitar y acompañar a las Instituciones de la alianza  sobre la gestión eficiente, transferencia, innovación, construcción y medición de indicadores  y mejoramiento de procesos.</t>
  </si>
  <si>
    <t xml:space="preserve">Asesorar en aspectos jurídicos las acciones de gestión y ejecución del programa 58667 Estrategia de transformación del sector energético Colombiano en el horizonte de 2030 </t>
  </si>
  <si>
    <t>personal de apoyo</t>
  </si>
  <si>
    <t xml:space="preserve">Este proceso remplaza los procesos 36 y 37
Asesoría de expertos. </t>
  </si>
  <si>
    <t>Diseñar sistemas técnicos de generación fotovoltaica y almacenamiento energético para las soluciones de Kit-Propulsión, Embarcación Electro-Solar y Estación de carga; además de los sistemas electrónicos aplicados a los Living Lab.</t>
  </si>
  <si>
    <t>Liderar los procesos de diseño para los dispositivos y vehículos que hacen parte del “sistema multimodal de transporte” y “Living Lab”, aplicando métodos de optimización para eficiencia energética en estos sistemas, con alta rigurosidad científica</t>
  </si>
  <si>
    <t>Diseñar e implementar estrategias de identificación, formalización y materialización de producción técnico-científica, desde la óptica del diseño mecánico y su interacción con otras disciplinas, de cara al fortalecimiento institucional en P2, 3 y 5</t>
  </si>
  <si>
    <t>Desarrollar actividades técnicas (estado del arte, vigilancia tecnológica y generación de soluciones técnicas) enfocadas a la caracterización de la demanda energética de sistemas de transporte y apoyar las labores administrativas que se asignen.</t>
  </si>
  <si>
    <t>Desarrollar actividades técnicas (búsqueda de información, referenciación y generación de soluciones) sobre sistemas de propulsión para embarcaciones y sistemas multimodales de transporte, así como apoyar labores administrativas que se asignen.</t>
  </si>
  <si>
    <t xml:space="preserve">Adquirir servicio de renovación de dominio y del sitio web del programa </t>
  </si>
  <si>
    <t>Elaborar especificaciones técnicas para la construcción y/o adecuación de los prototipos Living Labs</t>
  </si>
  <si>
    <t>Desarrollar equipos de uso final operados con energía solar y capacidad de almacenamiento de energía térmica, según la demanda de energía de 1 refrigerador y 1 calentador de agua en 3 pisos térmicos con 1 sistema de control conmutable SFV y Red.</t>
  </si>
  <si>
    <t xml:space="preserve">Adquirir elementos de protección personal para pruebas preliminares </t>
  </si>
  <si>
    <t>Planear, diseñar, acompañar la implementación, gestionar la operación y seguimiento y analizar el funcionamiento de los living labs 1, 4 y 5 basados en el concepto de micro-red inteligente</t>
  </si>
  <si>
    <t>Planear, diseñar, acompañar la implementación, gestionar la operación y seguimiento y analizar el funcionamiento de los living labs 3, 4 y 5 basados en el concepto de micro-red inteligente</t>
  </si>
  <si>
    <t>Planear, diseñar, acompañar la implementación, gestionar la operación y seguimiento y analizar el funcionamiento de los living labs 2, 4 y 5 basados en el concepto de micro-red inteligente</t>
  </si>
  <si>
    <t>Desarrollar y mantener  el sitio web del programa 58667 Estrategia de transformación del sector energético Colombiano en el horizonte de 2030</t>
  </si>
  <si>
    <t>Total PA V. 3.2</t>
  </si>
  <si>
    <t>pago inscripciones eventos</t>
  </si>
  <si>
    <t>Diseñar, elaborar planos, apoyar en la planeación, puesta en servicio, monitoreo remoto, seguimiento a la ejecución técnica-presupuestal, valorar los recursos energéticos relacionados con biomasa en el living lab a implementar en Universidad de Sucre</t>
  </si>
  <si>
    <t>servicio para la publicación de artículos categoría B x1</t>
  </si>
  <si>
    <t xml:space="preserve">Jair Vargas
 La circunstancia para la aplicación de la Selección Directa  se encuentra en la Guía de adquisiciones numeral 11.9.4.1  el literal d). Se anexa justificación
</t>
  </si>
  <si>
    <t>Caracterizar Arquitectura de comunicaciones existente con establecimiento de requisitos de conexión y comunicación.</t>
  </si>
  <si>
    <t>compra comput de P10, sin reasignar</t>
  </si>
  <si>
    <t xml:space="preserve">Adquirir fotobiorreactor según especificaciones </t>
  </si>
  <si>
    <t>Adquirir licencia de Software ANSYS CFD Premium,  con versión completa de ANSYS Fluent, CFX y Spaceclaim.</t>
  </si>
  <si>
    <t>Adquirir concentrador de datos con mínima conexión GSM y otros protocolos como zigbee, LoRa entre otros</t>
  </si>
  <si>
    <t>Adquirir Bolsas y cilindros de muestreo de gases</t>
  </si>
  <si>
    <t>Adquirir estándares y reactivos para operación del masas</t>
  </si>
  <si>
    <t xml:space="preserve">Corrección de estilo  (Profreading)  </t>
  </si>
  <si>
    <t xml:space="preserve">P6   </t>
  </si>
  <si>
    <t>Publicar Artículos categoría B x1</t>
  </si>
  <si>
    <t xml:space="preserve">Realizar inscripción a eventos internacionales y nacionales </t>
  </si>
  <si>
    <t>En ese proceso se incorporaron los 190 y 192</t>
  </si>
  <si>
    <t>El proceso 1 se cancela, porque es remplazado por los procesos 137 y 138</t>
  </si>
  <si>
    <t>El proceso 2 se cancela,  porque es remplazado por proceso 138 y 139</t>
  </si>
  <si>
    <t>El proceso 3 se cancela,  porque Director lo pospone</t>
  </si>
  <si>
    <t>El proceso 4 se cancela, porque es remplazado por proceso 145</t>
  </si>
  <si>
    <t>El proceso 5 se cancela, porque es remplazado por proceso 146</t>
  </si>
  <si>
    <t>El proceso 6 se cancela, porque es remplazado por proceso 147</t>
  </si>
  <si>
    <t>El proeso 7 se cancela, porque es remplazado por proceso 148</t>
  </si>
  <si>
    <t>El proceso 8 se cancela,  porque Director lo pospone</t>
  </si>
  <si>
    <t>El proceso 9 se cancela, porque es remplazado por proceso 149</t>
  </si>
  <si>
    <t>El proceso 10 se cancela, porque es remplazado por proceso 150</t>
  </si>
  <si>
    <t>P8, P9, Adm</t>
  </si>
  <si>
    <t>El proceso 12 se cancela, porque es remplazado por proceso 152</t>
  </si>
  <si>
    <t>El proceso 13 se cancela, porque es remplazado por proceso 153</t>
  </si>
  <si>
    <t>El proceso 14 se cancela, porque es remplazado por proceso 154</t>
  </si>
  <si>
    <t>El proceso 15 se cancela, porque es remplazado por proceso 155</t>
  </si>
  <si>
    <t>El proceso 16 se cancela, porque es remplazado por proceso 156</t>
  </si>
  <si>
    <t>El proceso 17 se canela porque es remplazado por proceso 157</t>
  </si>
  <si>
    <t>El proceso 18 se cancela, porque es remplazado por proceso 158</t>
  </si>
  <si>
    <t>El proceso 20 se cancela, porque es remplazado por proceso 160</t>
  </si>
  <si>
    <t xml:space="preserve">El proceso 21 se cancela, porque es remplazado por proceso 140.  </t>
  </si>
  <si>
    <t>EL proceso 22 se cancela, porque es remplazado por proceso 144.  Parte de los recursos del proceso 22 ($ 17.863.158)  pasan al  proceso 140</t>
  </si>
  <si>
    <t>El proceso 23 se cancela, porque es remplazado or proceso 161</t>
  </si>
  <si>
    <t>EL proceso 24 se cancela, poque es es remplazado por proceso 162</t>
  </si>
  <si>
    <t>El proceso 26 se cancela, porque el Director lo pospone</t>
  </si>
  <si>
    <t>El proceso 27 se cancela, porque el Director lo pospone</t>
  </si>
  <si>
    <t>El proceso 28 se cancela, porque es remplazado or proceso 164</t>
  </si>
  <si>
    <t>El proceso 123 se cancela, porque es remplazado or proceso 165</t>
  </si>
  <si>
    <t>El proceso 124 se cancela, porque es remplazado or proceso 166</t>
  </si>
  <si>
    <t>El proceso 125 se cancela, porque es remplazado or proceso 167</t>
  </si>
  <si>
    <t>El proceso 126 se cancela, porque es remplazado or proceso 168</t>
  </si>
  <si>
    <t>El proecso 127 se cancela, porque el Director lo pospone</t>
  </si>
  <si>
    <t>El proceso 128 se cancela, porque es remplazado or proceso 169</t>
  </si>
  <si>
    <t>El proceso 129 se cancela, porque es remplazado or proceso 170</t>
  </si>
  <si>
    <t>El proceso 130 se cancela, porque  se  incorpora en su totalidad  al proceso 140</t>
  </si>
  <si>
    <t>El proceso 131 se cancela, porque es remplazado por proceso 171</t>
  </si>
  <si>
    <t>El proceso 132 se cancela, porque es remplazado or proceso 172</t>
  </si>
  <si>
    <t>El proceso 133 se cancela, porque es remplazado or proceso 173</t>
  </si>
  <si>
    <t>El proceso 134 se cancela, porque es remplazado por proceso 174</t>
  </si>
  <si>
    <t>El proceso 135 se cancela, porque es remplazado or proceso 175</t>
  </si>
  <si>
    <t>El proceso 136 se cancela, porque es remplazado por proceso 176</t>
  </si>
  <si>
    <t>Este proceso reemplaza parte del proceso 1.
El proceso 137 se cancela, porque es remplazado por proceso 177</t>
  </si>
  <si>
    <t>Este proceso reemplaza parte del proceso 1 y el proceso 2
El proceso 138 se cancela, porque es remplazado por proceso 178</t>
  </si>
  <si>
    <t>Este proceso reemplaza parte del proceso 2
El proceso 139 se cancela, porque es remplazado por proceso 179</t>
  </si>
  <si>
    <t>Este proceso unificó los procesos No.21,  130, y parte del 22, los cuales fueron cancelados
El proceso 140 se cancela, porque es remplazado por proceso 180</t>
  </si>
  <si>
    <t>Este proceso se remplaza el proceso 22, cuyo monto se ajustó de acuerdo a requerimientos técnicos.  
El proceso 144 se cancela, porque es remplazado por proceso 181</t>
  </si>
  <si>
    <t>Este proceso remplazaba el proceso 11, pero en Revisión en Colciencias no se consideró necesario cancelar/remplazar el proceso 11 por tanto,
El proceso 151 se cancela , porque se deja proceso 11</t>
  </si>
  <si>
    <t>P1, P2, P3, P4, P5, P6, P7 P8, P9, P10</t>
  </si>
  <si>
    <t>Este proceso remplazaba el proceso 19.  pero en Revisión en Colciencias no se consideró necesario cancelar/remplazar  el proceso 19 por tanto,
El proceso 159 se cancela , porque se deja proceso 19</t>
  </si>
  <si>
    <t>Este proceso remplazaba el proceso 25. pero en Revisión en Colciencias no se consideró necesario cancelar/remplazar el proceso 25 por tanto,
EL proceso 163 se cancela, porque se deja en proceso 25</t>
  </si>
  <si>
    <t>P1, P4, P6, P8 y P9</t>
  </si>
  <si>
    <t>P3, P5, P8 Y P9</t>
  </si>
  <si>
    <t>El proceso 190 se cancela, porque se incorporó al 188</t>
  </si>
  <si>
    <t>El proceso 192 se cacnela, porque se incorporó al 188</t>
  </si>
  <si>
    <t>El proceso 196 se cancela, porque es Financiable no adquirible</t>
  </si>
  <si>
    <t>El proceso 198 se cancela, porque es Financiable no adquirible</t>
  </si>
  <si>
    <t>El proceso 229 se cancela, porque se incorporó al 196</t>
  </si>
  <si>
    <t>Adm</t>
  </si>
  <si>
    <t xml:space="preserve">Este proceso remplaza el proceso 144.  Se ajustó objeto y monto
</t>
  </si>
  <si>
    <t>El proceso 31 se cancela, porque es remplazado por el proceso 203</t>
  </si>
  <si>
    <t>El proceso 32 se cancela, porque es remplazado por el proceso 209</t>
  </si>
  <si>
    <t>El proceso 33 se cancela, porque es Financiable, no adquirible.  Contratación con procesos  de IES Ancla.  Aprobación Colciencias, Oficio de Nov 6 de 2018</t>
  </si>
  <si>
    <t>El proceso 34 se cacnela, porque es Financiable, no adquirible.  Contratación con procesos  de IES Ancla.  Aprobación Colciencias, Oficio de Nov 6 de 2018</t>
  </si>
  <si>
    <t>El proceso 35 se cancela, porque es remplazado por el proceso 210</t>
  </si>
  <si>
    <t>El proceso 36 se cancela, porque es remplazado por el proceso 211</t>
  </si>
  <si>
    <t>El proceso 37 se cancela, porque es remplazado por el proceso 211</t>
  </si>
  <si>
    <t>El proceso 38 se cancela, porque es remplazado por proceso 212</t>
  </si>
  <si>
    <t>El proceso 39 se cancela, porque es Financiable, no adquirible.  Contratación con procesos  de IES Ancla.  Aprobación Colciencias, Oficio de Nov 6 de 2018</t>
  </si>
  <si>
    <t>El proceso 40 se cancela, porque es Financiable, no adquirible.  Contratación con procesos  de IES Ancla.  Aprobación Colciencias, Oficio de Nov 6 de 2018</t>
  </si>
  <si>
    <t>El proceso 41 se cancela porque  es Financiable, no adquirible.  Contratación con procesos  de IES Ancla.  Aprobación Colciencias, Oficio de Nov 6 de 2018</t>
  </si>
  <si>
    <t>El proceso 42 se cancela, porque es Financiable, no adquirible.  Contratación con procesos  de IES Ancla.  Aprobación Colciencias, Oficio de Nov 6 de 2018</t>
  </si>
  <si>
    <t>El proceso 43 se cancela, porque es remplazado por proceso 217</t>
  </si>
  <si>
    <t>El proceso 44 se cancela, porque es remplazado por proceso 219</t>
  </si>
  <si>
    <t>El proceso 45 se cancela, porque es remplazado por proceso 218</t>
  </si>
  <si>
    <t>El proceso 46 se cancela, porque es Financiable, no adquirible.  Contratación con procesos  de IES Ancla.  Aprobación Colciencias, Oficio de Nov 6 de 2018</t>
  </si>
  <si>
    <t>El proceso 47 se cancela, porque es Financiable, no adquirible.  Contratación con procesos  de IES Ancla.  Aprobación Colciencias, Oficio de Nov 6 de 2018</t>
  </si>
  <si>
    <t>El proceso 48 se cancela, porque es Financiable, no adquirible.  Contratación con procesos  de IES Ancla.  Aprobación Colciencias, Oficio de Nov 6 de 2018</t>
  </si>
  <si>
    <t>EL proceso 49 se cancela, porque es Financiable, no adquirible.  Contratación con procesos  de IES Ancla.  Aprobación Colciencias, Oficio de Nov 6 de 2018</t>
  </si>
  <si>
    <t>El proceso 50 se cancela, porque es Financiable, no adquirible.  Contratación con procesos  de IES Ancla.  Aprobación Colciencias, Oficio de Nov 6 de 2018</t>
  </si>
  <si>
    <t>EL proceso 51 se cancela, porque es remplazado por proceso 213</t>
  </si>
  <si>
    <t>El proceso 52 se cancela, porque es remplazado por proceso 214</t>
  </si>
  <si>
    <t>EL proceso 53 se cancela, porque es Financiable, no adquirible.  Contratación con procesos  de IES Ancla.  Aprobación Colciencias, Oficio de Nov 6 de 2018</t>
  </si>
  <si>
    <t>El proeso 54 se cancela, porque es remplazado por el proceso 215</t>
  </si>
  <si>
    <t>El proceso 55 se cancela, porque es Financiable, no adquirible.  Contratación con procesos  de IES Ancla.  Aprobación Colciencias, Oficio de Nov 6 de 2018</t>
  </si>
  <si>
    <t>El proceso 57 se cancela, porque es Financiable, no adquirible.  Contratación con procesos  de IES Ancla.  Aprobación Colciencias, Oficio de Nov 6 de 2018</t>
  </si>
  <si>
    <t>El proceso 58 se cancela, porque es remplazado por el proceso 220.
Jorge Montoya. Doctor en ingeniería de sistemas energéticos e investigador con más de 5 años de experiencia en proyectos de transformación termoquímica de biomasa, principalmente la pirolisis, desde el análisis fundamental. Dada su experiencia en la parte experimental y en el diseño del Hot plate reactor, se hace necesaria la vinculación de este investigador para la orientación del proceso de experimentación del proyecto y la dirección de actividades investigativas los estudiantes de doctorado, maestría y pregrado que trabajarán en los objetivos 1 y 2 del proyecto. Adicionalmente, realizará el postdoctorado en el marco del ecosistema científico y llevará a cabo actividades relacionadas con la generación de nuevo conocimiento, para la obtención de los productos comprometidos en el proyecto. La circunstancia para la aplicación de la Selección Directa  se encuentra en la Guía de adquisiciones numeral 11.9.4.1  el literal d).</t>
  </si>
  <si>
    <t>EL proceso 60 se cancela, porque el Director posterga la contratación
Carlos Valdés. Doctor en ingeniería de sistemas energéticos e investigador con más de 10 años de experiencia en proyectos de transformación termoquímica de biomasa, procesos tales como pirolisis, gasificación y combustión. La vinculación del investigador se hace necesaria dada su experiencia en la parte analítica guiará los procesos de análisis requeridos para la caracterización de la biomasa, productos y subproductos de los procesos termoquímicos. Sus aportes hacen parte de lo requerido en los objetivos 1, 2, 7 y 8 del proyecto. Adicionalmente, realizará el postdoctorado en el marco del ecosistema científico y llevará a cabo actividades relacionadas con la generación de nuevo conocimiento, para la obtención de los productos comprometidos en el proyecto. La circunstancia para la aplicación de la Selección Directa  se encuentra en la Guía de adquisiciones numeral 11.9.4.1  el literal d).</t>
  </si>
  <si>
    <t>EL proceso 61 se cancela, porque es Financiable, no adquirible.  Contratación con procesos  de IES Ancla.  Aprobación Colciencias, Oficio de Nov 6 de 2018</t>
  </si>
  <si>
    <t>El proceso 63 se cancela, porque es Financiable, no adquirible.  Contratación con procesos  de IES Ancla.  Aprobación Colciencias, Oficio de Nov 6 de 2018</t>
  </si>
  <si>
    <t>El proceso 62 se cancela, porque es Financiable, no adquirible.  Contratación con procesos  de IES Ancla.  Aprobación Colciencias, Oficio de Nov 6 de 2018</t>
  </si>
  <si>
    <t>El proceso 64 se cancela, porque es Financiable, no adquirible.  Contratación con procesos  de IES Ancla.  Aprobación Colciencias, Oficio de Nov 6 de 2018</t>
  </si>
  <si>
    <t>El proceso 65 se cancela, porque el Director posterga la contratación
Robert José Macías. Ingeniero químico,  investigador con experiencia en diseño y montaje de equipos de generación de energía eléctrica y térmica en la industria, experiencia en diseño de reactores de gasificación, pirolisis y combustión de biomasa y carbones. Viene desarrollando investigación relacionada directamente con  el diseño de una metodología que permita replicar el proceso de escalado a diferentes escalas y en cualquier región del país que se convertirá en una herramienta para la generación de energía eléctrica y térmica en zonas no interconectadas del país. Estará a cargo del objetivo 4 del proyecto, así como de actividades relacionadas con la generación de nuevo conocimiento, para la obtención de los productos comprometidos en el proyecto. La circunstancia para la aplicación de la Selección Directa  se encuentra en la Guía de adquisiciones numeral 11.9.4.1  el literal d).</t>
  </si>
  <si>
    <t>El proceso 67 se cacnela, porque es remplazado por el proceso 141.
Se solicitó cambió de método de Adquisición de CHV a SD, dado que el estudio de mercado arrojó que la ejecución de las tareas planeadas requieren de un conocimiento específico no disponible en el mercado.  La circunstancia para la aplicación de la Selección Directa  se encuentra en la Guía de adquisiciones numeral 11.9.4.1  el literal d).</t>
  </si>
  <si>
    <t>El proceso 68 se cacnela, porque es Financiable, no adquirible.  Contratación con procesos  de IES Ancla.  Aprobación Colciencias, Oficio de Nov 6 de 2018</t>
  </si>
  <si>
    <t>EL proceso 69 se cancela, porque es Financiable, no adquirible.  Contratación con procesos  de IES Ancla.  Aprobación Colciencias, Oficio de Nov 6 de 2018</t>
  </si>
  <si>
    <t>El proceso 70 se cancela, porque es Financiable, no adquirible.  Contratación con procesos  de IES Ancla.  Aprobación Colciencias, Oficio de Nov 6 de 2018</t>
  </si>
  <si>
    <t>El proceso 71 se cancela, porque es Financiable, no adquirible.  Contratación con procesos  de IES Ancla.  Aprobación Colciencias, Oficio de Nov 6 de 2018</t>
  </si>
  <si>
    <t>EL proceso 72 se cancela, porque es Financiable, no adquirible.  Contratación con procesos  de IES Ancla.  Aprobación Colciencias, Oficio de Nov 6 de 2018</t>
  </si>
  <si>
    <t>EL proceso 73 se cancela porque es Financiable, no adquirible.  Contratación con procesos  de IES Ancla.  Aprobación Colciencias, Oficio de Nov 6 de 2018</t>
  </si>
  <si>
    <t>El proceso 74 se cancela, porque es Financiable, no adquirible.  Contratación con procesos  de IES Ancla.  Aprobación Colciencias, Oficio de Nov 6 de 2018</t>
  </si>
  <si>
    <t>El proceso 75 se cancela, porque es Financiable, no adquirible.  Contratación con procesos  de IES Ancla.  Aprobación Colciencias, Oficio de Nov 6 de 2018</t>
  </si>
  <si>
    <t>EL proceso 76 se cancela, porque es Financiable, no adquirible.  Contratación con procesos  de IES Ancla.  Aprobación Colciencias, Oficio de Nov 6 de 2018</t>
  </si>
  <si>
    <t>El proceso 77 se cancela, porque es Financiable, no adquirible.  Contratación con procesos  de IES Ancla.  Aprobación Colciencias, Oficio de Nov 6 de 2018</t>
  </si>
  <si>
    <t>El proceso 78 se cancela, porque es remplazado por proceso 221</t>
  </si>
  <si>
    <t>El proceso 79 se cancela, porque es Financiable, no adquirible.  Contratación con procesos  de IES Ancla.  Aprobación Colciencias, Oficio de Nov 6 de 2018</t>
  </si>
  <si>
    <t>EL proceso 80 se cancela, porque es Financiable, no adquirible.  Contratación con procesos  de IES Ancla.  Aprobación Colciencias, Oficio de Nov 6 de 2018</t>
  </si>
  <si>
    <t>EL proceso 81 se cancela, porque es Financiable, no adquirible.  Contratación con procesos  de IES Ancla.  Aprobación Colciencias, Oficio de Nov 6 de 2018</t>
  </si>
  <si>
    <t>El proceso 82 se cancela, porque es Financiable, no adquirible.  Contratación con procesos  de IES Ancla.  Aprobación Colciencias, Oficio de Nov 6 de 2018</t>
  </si>
  <si>
    <t>El proceso 83 se cancela, porque es Financiable, no adquirible.  Contratación con procesos  de IES Ancla.  Aprobación Colciencias, Oficio de Nov 6 de 2018</t>
  </si>
  <si>
    <t>El proceso 84 se cancela, porque es Financiable, no adquirible.  Contratación con procesos  de IES Ancla.  Aprobación Colciencias, Oficio de Nov 6 de 2018</t>
  </si>
  <si>
    <t>El proceso 85 se cancela, porque es Financiable, no adquirible.  Contratación con procesos  de IES Ancla.  Aprobación Colciencias, Oficio de Nov 6 de 2018</t>
  </si>
  <si>
    <t>El proceso 86 se cancela, porque es Financiable, no adquirible.  Contratación con procesos  de IES Ancla.  Aprobación Colciencias, Oficio de Nov 6 de 2018</t>
  </si>
  <si>
    <t>El proceso 87 se cancela, porque es Financiable, no adquirible.  Contratación con procesos  de IES Ancla.  Aprobación Colciencias, Oficio de Nov 6 de 2018</t>
  </si>
  <si>
    <t>El proceso 88 se cancela, porque es Financiable, no adquirible.  Contratación con procesos  de IES Ancla.  Aprobación Colciencias, Oficio de Nov 6 de 2018</t>
  </si>
  <si>
    <t>El proceso 89 se cancela, porque es Financiable, no adquirible.  Contratación con procesos  de IES Ancla.  Aprobación Colciencias, Oficio de Nov 6 de 2018</t>
  </si>
  <si>
    <t>El proceso 90 se cancela, porque es remplazado por proceso 225
Anderson Quintero valencia. MSc en Ingeniería e Ingeniero Eléctrico y Electrónico de la Universidad Pontificia Bolivariana. Con experiencia de 3 años en proyectos de energías renovables y micro-redes, diseño, montaje e integración de sistemas solares fotovoltaicos, instalación de medidores inteligentes, desarrollo de vigilancias tecnológicas y coordinación de proyectos de montaje e integración de equipos. Con conocimiento en herramientas software para el análisis técnico económico de proyectos renovables como HOMER, RETScreen, entre otros. Desde hace 7 años inicio como investigadores en formación en el semillero de investigación.  Posteriormente fue pasante investigativo para el programa de la Maestría en Ingeniería Área Transmisión y distribución de energía.  Profesor auxiliar de los cursos modelación y simulación de sistemas eléctrico que HOMER PRO, SYSSILEN PSK. Actualmente Coinvestigador en microredes inteligentes. Experiencia UPB y en proyectos externos para EPM, XM. La circunstancia para la aplicación de la Selección Directa  se encuentra en la Guía de adquisiciones numeral 11.9.4.1  el literal d).</t>
  </si>
  <si>
    <t>El proceso 91 se cancela, porque es remplazado por el proceso 223
Andrés Felipe Euse Giraldo.  MSc en Ingeniería e Ingeniero Eléctrico y Electrónico de la Universidad Pontificia Bolivariana, con más de 4 años de experiencia en el proyecto Micro-red Inteligente UPB, en proyectos de energías renovables y micro-redes. Con conocimiento en DPL/DSL, HTML/CSS/Javascript, DIgSILENT, ATP, PSAT/VSAT/TSAT, desarrollo e integración de sistemas de visualización, captura de datos de inversores (Fronius, Enphase, Yaskawa) y medidores inteligentes. Desde hace 7 años inicio como investigadores en formación en el semillero de investigación.  Posteriormente fue pasante investigativo para el programa de la Maestría en Ingeniería Área Transmisión y distribución de energía.  Profesor auxiliar de los cursos modelación y simulación de sistemas eléctrico que HOMER PRO, SYSSILEN PSK. Actualmente Coinvestigador en microredes inteligentes. Experiencia UPB y en proyectos externos para EPM, XM. La circunstancia para la aplicación de la Selección Directa  se encuentra en la Guía de adquisiciones numeral 11.9.4.1  el literal d).</t>
  </si>
  <si>
    <t>El proceso 92 se cancela, porque es remplazado por proceso 224
Carlos Restrepo Mejía. MSc en Ingeniería e Ingeniero Eléctrico de la Universidad Pontificia Bolivariana, con experiencia de 3 años en proyectos de energías renovables y micro-redes obtenida en el proyecto Micro-red Inteligente UPB. Con conocimiento avanzado en DIgSILENT, ATP y PSCAD. Desde hace 7 años inicio como investigadores en formación en el semillero de investigación.  Posteriormente fue pasante investigativo para el programa de la Maestría en Ingeniería Área Transmisión y distribución de energía.  Profesor auxiliar de los cursos modelación y simulación de sistemas eléctrico que HOMER PRO, RETScreen PSK. Actualmente Coinvestigador en microredes inteligentes. Experiencia UPB y en proyectos externos para EPM, XM. La circunstancia para la aplicación de la Selección Directa  se encuentra en la Guía de adquisiciones numeral 11.9.4.1  el literal d).</t>
  </si>
  <si>
    <t>El proceso 93 se cancela, porque es Financiable, no adquirible.  Contratación con procesos  de IES Ancla.  Aprobación Colciencias, Oficio de Nov 6 de 2018</t>
  </si>
  <si>
    <t>El proceso 94 se cancela, porque es Financiable, no adquirible.  Contratación con procesos  de IES Ancla.  Aprobación Colciencias, Oficio de Nov 6 de 2018</t>
  </si>
  <si>
    <t>El proceso 95 se cancela, porque es Financiable, no adquirible.  Contratación con procesos  de IES Ancla.  Aprobación Colciencias, Oficio de Nov 6 de 2018</t>
  </si>
  <si>
    <t>El proceso 96 se cancela, porque es Financiable, no adquirible.  Contratación con procesos  de IES Ancla.  Aprobación Colciencias, Oficio de Nov 6 de 2018</t>
  </si>
  <si>
    <t>El proceso 97 se cancela, porque es Financiable, no adquirible.  Contratación con procesos  de IES Ancla.  Aprobación Colciencias, Oficio de Nov 6 de 2018</t>
  </si>
  <si>
    <t>El proceso 98 se cancela, porque es Financiable, no adquirible.  Contratación con procesos  de IES Ancla.  Aprobación Colciencias, Oficio de Nov 6 de 2018</t>
  </si>
  <si>
    <t>El proceso 99 se cancela, porque es Financiable, no adquirible.  Contratación con procesos  de IES Ancla.  Aprobación Colciencias, Oficio de Nov 6 de 2018</t>
  </si>
  <si>
    <t>El proceso 100 se cancela, porque es Financiable, no adquirible.  Contratación con procesos  de IES Ancla.  Aprobación Colciencias, Oficio de Nov 6 de 2018</t>
  </si>
  <si>
    <t>El proceso 101 se cancela, porque es Financiable, no adquirible.  Contratación con procesos  de IES Ancla.  Aprobación Colciencias, Oficio de Nov 6 de 2018
Daniel Betancur. Ingeniero Eléctrico y Electrónico de la Universidad Pontificia Bolivariana, con experiencia de 2 años en proyectos de energías renovables y micro-redes. Con conocimiento en sistemas de visualización a partir de la conciencia situacional, bases de datos y sistemas de captación y almacenamiento de datos.  La circunstancia para la aplicación de la Selección Directa  se encuentra en la Guía de adquisiciones numeral 11.9.4.1  el literal d).</t>
  </si>
  <si>
    <t>El proceso  102 se cancela, porque es Financiable, no adquirible.  Contratación con procesos  de IES Ancla.  Aprobación Colciencias, Oficio de Nov 6 de 2018
Luis Felipe Duarte. Ingeniero Eléctrico y Electrónico de la Universidad Pontificia Bolivariana, con experiencia  en proyectos de energías renovables y micro-redes obtenida en el proyecto Micro-red Inteligente UPB. Con conocimiento HTML/CSS/Javascript, desarrollo e integración de sistemas de visualización, captura de datos de inversores (Fronius, Enphase, Yaskawa) y medidores inteligentes. La circunstancia para la aplicación de la Selección Directa  se encuentra en la Guía de adquisiciones numeral 11.9.4.1  el literal d).</t>
  </si>
  <si>
    <t>El proceso 103 se cancela, porque es remplazado por proceso 226</t>
  </si>
  <si>
    <t>El proceso 104 se cancela, porque es Financiable, no adquirible.  Contratación con procesos  de IES Ancla.  Aprobación Colciencias, Oficio de Nov 6 de 2018</t>
  </si>
  <si>
    <t>El proceso 105 se cancela, porque es Financiable, no adquirible.  Contratación con procesos  de IES Ancla.  Aprobación Colciencias, Oficio de Nov 6 de 2018</t>
  </si>
  <si>
    <t>El proceso 106 se cancela, porque es Financiable, no adquirible.  Contratación con procesos  de IES Ancla.  Aprobación Colciencias, Oficio de Nov 6 de 2018</t>
  </si>
  <si>
    <t>El proceso 107 se cancela, porque es Financiable, no adquirible.  Contratación con procesos  de IES Ancla.  Aprobación Colciencias, Oficio de Nov 6 de 2018</t>
  </si>
  <si>
    <t>El proceso 108 se cancela, porque es Financiable, no adquirible.  Contratación con procesos  de IES Ancla.  Aprobación Colciencias, Oficio de Nov 6 de 2018</t>
  </si>
  <si>
    <t>El proceso 109 se cancela, porque es Financiable, no adquirible.  Contratación con procesos  de IES Ancla.  Aprobación Colciencias, Oficio de Nov 6 de 2018</t>
  </si>
  <si>
    <t>El proceso 110 se cancela, porque es Financiable, no adquirible.  Contratación con procesos  de IES Ancla.  Aprobación Colciencias, Oficio de Nov 6 de 2018</t>
  </si>
  <si>
    <t>El proceso 111 se cancela, porque es Financiable, no adquirible.  Contratación con procesos  de IES Ancla.  Aprobación Colciencias, Oficio de Nov 6 de 2018</t>
  </si>
  <si>
    <t>El proceso 112 se cancela, porque es Financiable, no adquirible.  Contratación con procesos  de IES Ancla.  Aprobación Colciencias, Oficio de Nov 6 de 2018</t>
  </si>
  <si>
    <t>El proceso 113 se cancela, porque es Financiable, no adquirible.  Contratación con procesos  de IES Ancla.  Aprobación Colciencias, Oficio de Nov 6 de 2018</t>
  </si>
  <si>
    <t>El proceso 115 se cancela, porque es Financiable, no adquirible.  Contratación con procesos  de IES Ancla.  Aprobación Colciencias, Oficio de Nov 6 de 2018</t>
  </si>
  <si>
    <t>El proceso 116 se cancela, porque es remplazado por el proceso 227</t>
  </si>
  <si>
    <t>El proceso 117 se cancela, porque es remplazado por el proceso 228</t>
  </si>
  <si>
    <t>El proceso 118 se cancela, porque es remplazado por proceso 213</t>
  </si>
  <si>
    <t>El proceso 119 se cancela, porque es remplazado por proceso 214</t>
  </si>
  <si>
    <t>El proceso 120 se cancela, porque se crearon los procesos 142 y 143 en su remplazo</t>
  </si>
  <si>
    <t>El proceso 122 se cancela, porque es Financiable, no adquirible.  Contratación con procesos  de IES Ancla.  Aprobación Colciencias, Oficio de Nov 6 de 2018</t>
  </si>
  <si>
    <t>Este proceso remplaza el proceso 67 . 
ODS 600</t>
  </si>
  <si>
    <t>El proceso 121 se cancela, porque es remplazado por el proceso 204</t>
  </si>
  <si>
    <t>Este proceso remplaza el proceso 120.
El proceso 142 se cancela, porque el personal de apoyo es financiable, no adquirible.  Contratación por procesos de IES Ancla</t>
  </si>
  <si>
    <t>Este proceso remplaza el proceso 120.
El proceso 143 se cancela, porque  es remplazado por el proceso 233</t>
  </si>
  <si>
    <t>Profesional seleccionado conforme a la guía de adquisiciones,  por selección Directa,  que viene desempeñandose como consultor desde noviembre de 2018.   
La circunstancia para la aplicación de la Selección Directa  en este PA, se encuentra en la Guía de adquisiciones numeral 11.9.4.1  el literal a).  Número de proceso previo 56</t>
  </si>
  <si>
    <t>Profesional seleccionado conforme a la guía de adquisiciones,  por selección Directa,  que viene desempeñandose como consultor desde noviembre de 2018.   
La circunstancia para la aplicación de la Selección Directa en este PA,  se encuentra en la Guía de adquisiciones numeral 11.9.4.1  el literal a).  Número de proceso previo 58</t>
  </si>
  <si>
    <t>Profesional seleccionado conforme a la guía de adquisiciones,  por selección Directa,  que viene desempeñandose como consultor desde noviembre de 2018.   
La circunstancia para la aplicación de la Selección Directa , en este PA, se encuentra en la Guía de adquisiciones numeral 11.9.4.1  el literal a).  Número de proceso previo 66</t>
  </si>
  <si>
    <t>Profesional seleccionado conforme a la guía de adquisiciones,  por selección Directa,  que viene desempeñandose como consultor desde noviembre de 2018.   
La circunstancia para la aplicación de la Selección Directa  en este PA, se encuentra en la Guía de adquisiciones numeral 11.9.4.1  el literal a).  Número de proceso previo 141</t>
  </si>
  <si>
    <t>Este proceso remplaza el proceso 32, se modificó método, monto y plazo.
Mauricio Toro López
 La circunstancia para la aplicación de la Selección Directa  se encuentra en la Guía de adquisiciones numeral 11.9.4.1  el literal d). Se anexa justificación</t>
  </si>
  <si>
    <t>Este proceso remplaza los procesos 51 y 118 , se modificó método, monto y plazo
Mauricio Fernández
 La circunstancia para la aplicación de la Selección Directa  se encuentra en la Guía de adquisiciones numeral 11.9.4.1  el literal d). Se anexa justificación
Apoyo2_3 NN.Ing-MSc01.</t>
  </si>
  <si>
    <t>Este proceso remplaza los procesos 52 y 119 , se modificó método, monto y plazo
Esteban Betarcur
 La circunstancia para la aplicación de la Selección Directa  se encuentra en la Guía de adquisiciones numeral 11.9.4.1  el literal d). Se anexa justificación
Apoyo2_4NN.PostDoc EAFIT.</t>
  </si>
  <si>
    <t>Este proceso remplaza el proceso 54 Ing_02 EAFIT GRIDdel P3.  Además del proceso 54 se encargará de labores planeadas en POAI 2 para Ingeniero 1 EAFIT del P5, y  NN APOYO 2_5.3 del P2. se modificó método y monto.
Harvy Correa
 La circunstancia para la aplicación de la Selección Directa  se encuentra en la Guía de adquisiciones numeral 11.9.4.1  el literal d). Se anexa justificación</t>
  </si>
  <si>
    <t>Corresponde a la contratación de NN UNAL APOYO 2_1</t>
  </si>
  <si>
    <t>Este proceso remplaza el proceso 44, se modificó método, monto y plazo
Mauricio Figueroa
 La circunstancia para la aplicación de la Selección Directa  se encuentra en la Guía de adquisiciones numeral 11.9.4.1  el literal d). Se anexa justificación
Ing-MSc_02 UPB TyD</t>
  </si>
  <si>
    <t>El proceso 220 se cancela, porque el director de proyecto posterga la contratación.  
Este proceso remplazab el proceso 59, se modificó monto y plazo
Jorge Montoya
 La circunstancia para la aplicación de la Selección Directa  se encuentra en la Guía de adquisiciones numeral 11.9.4.1  el literal d). Se anexa justificación</t>
  </si>
  <si>
    <t>Este proceso remplaza el proceso 78, se modificó método y plazo
Jesus Botero
 La circunstancia para la aplicación de la Selección Directa  se encuentra en la Guía de adquisiciones numeral 11.9.4.1  el literal d). Se anexa justificación</t>
  </si>
  <si>
    <t>Jessica Arias Gaviria
 La circunstancia para la aplicación de la Selección Directa  se encuentra en la Guía de adquisiciones numeral 11.9.4.1  el literal d). Se anexa justificación
PostDoc 3.</t>
  </si>
  <si>
    <t>Este proceso remplaza el proceo 91.  Se ajustó plazo
Andrés Felipe Euse Giraldo
 La circunstancia para la aplicación de la Selección Directa  se encuentra en la Guía de adquisiciones numeral 11.9.4.1  el literal d). Se anexa justificación</t>
  </si>
  <si>
    <t>Este proceso remplaza el proceo 92.  Se ajustó plazo
Carlos Restrepo Mejía
 La circunstancia para la aplicación de la Selección Directa  se encuentra en la Guía de adquisiciones numeral 11.9.4.1  el literal d). Se anexa justificación</t>
  </si>
  <si>
    <t>Este proceso remplaza el proceo 90.  Se ajustó plazo
Anderson Quintero Valencia
 La circunstancia para la aplicación de la Selección Directa  se encuentra en la Guía de adquisiciones numeral 11.9.4.1  el literal d). Se anexa justificación</t>
  </si>
  <si>
    <t>El proceso 114 se cancela, N243</t>
  </si>
  <si>
    <t>Se anula proceso 226, porque porque es Financiable, no adquirible.  Contratación con procesos  de IES Ancla.  Aprobación Colciencias, Oficio de Nov 6 de 2018 
Este proceso remplazaba el proceso 103.  Se ajustó plazo</t>
  </si>
  <si>
    <t>Corresponde a la contratación de Profesional vinculado (TC)</t>
  </si>
  <si>
    <t>papeleria P10, sin reasignar</t>
  </si>
  <si>
    <t>P2, P3, P4, P5, P6, P7, P8, P9, P10, Adm</t>
  </si>
  <si>
    <t>Adquirir materiales  e insumos para prototipar estación de carga (Casco por definir diseño)</t>
  </si>
  <si>
    <t xml:space="preserve">Este proceso remplaza proceso 143. 
Se cancela el proceso 233 para crear  en su remplazo los procesos 236 y 237 </t>
  </si>
  <si>
    <t>Desarrollar  el sitio web del programa 58667 Estrategia de transformación del sector energético Colombiano en el horizonte de 2030</t>
  </si>
  <si>
    <t>abril</t>
  </si>
  <si>
    <t xml:space="preserve">Este proceso junto a proceso 237 remplazan proceso 233. 
</t>
  </si>
  <si>
    <t>Prestar el servicio de mantenimiento del sitio web del programa 58667 Estrategia de transformación del sector energético Colombiano en el horizonte de 2030</t>
  </si>
  <si>
    <t>Este proceso se remplaza por el proceso 238.  Se ajustó monto.
Este proceso remplaza el proceso 137.  Se ajustó monto</t>
  </si>
  <si>
    <t>Este proceso se remplaza por el proceso 239.  Se ajustó monto.
Este proceso remplaza el proceso 138.  Se ajustó objeto y monto</t>
  </si>
  <si>
    <t>Este proceso se remplaza por el proceso 240.  Se ajustó monto, se corrige método de adquisición
Este proceso remplaza el proceso 139.  Se ajustó objeto y monto
A este proceso se incorporó el proceso 25</t>
  </si>
  <si>
    <t>P1, P3, P4, P5, P6, P8, P9 Y P10</t>
  </si>
  <si>
    <t>Este proceso remplaza el proceso 177.  Se ajustó monto. 
Nuevo ajuste:se pasa $47.280.000 al proceso 178.</t>
  </si>
  <si>
    <t>Este proceso remplaza el proceso 178.  Se ajustó monto.  
Nuevo ajuste: se pasa $33.320.000 al proceso 179</t>
  </si>
  <si>
    <t xml:space="preserve">Este proceso remplaza el proceso 179.  Se ajustó monto y método
Nuevo ajuste: este proceso recibe  $33.320.000 del proceso 178, además a este proceso se incorporó el proceso 25  $5.400.000
</t>
  </si>
  <si>
    <t>El proceso 25 se cancela, porque se une al proceso 240</t>
  </si>
  <si>
    <t>P8, P9, P10,Adm</t>
  </si>
  <si>
    <t>Este proceso remplaza el proceso 12.  Se ajustó monto.  Se excluye papelería de proyectos que no programaron su compra. incluye la papeleria de la administración del programa.
El proceso 152 se cancela y se remplaza por el proceso 241</t>
  </si>
  <si>
    <t>Adquirir dispositivos de almacenamiento de información</t>
  </si>
  <si>
    <t>Elaborar el manual de identificación visual del Programa  58667 Estrategia de transformación del sector energético Colombiano en el horizonte de 2030</t>
  </si>
  <si>
    <t>Comprar materiales para elaboración de circuitos y prototipos industriales</t>
  </si>
  <si>
    <t>Comprar elementos para prototipo de Living Lab</t>
  </si>
  <si>
    <t xml:space="preserve">Este proceso remplaza el proceso 241. </t>
  </si>
  <si>
    <t xml:space="preserve">Este proceso remplaza el proceso 241.  </t>
  </si>
  <si>
    <t>Este proceso remplaza el proceso 237</t>
  </si>
  <si>
    <t>Este proceso  remplaza el proceso 237</t>
  </si>
  <si>
    <t xml:space="preserve">Este proceso remplaza proceso  121.
Este proceso 204 se cancela porque secambia método de adquisición, es remplazado por el proceso 247
</t>
  </si>
  <si>
    <t>Buscar y clasificar información de proyectos de autogeneración y cogeneración que esten operativos en diferentes fuentes de información como UPME, CREG, ANDI, internet y empresas de servicios energéticos en Colombia en los últimos 10 años.</t>
  </si>
  <si>
    <t xml:space="preserve">Este proceso remplaza proceso 204.
Pedro Miguel Palomares Morón
 La circunstancia para la aplicación de la Selección Directa  se encuentra en la Guía de adquisiciones numeral 11.9.4.1  el literal a). Se anexa justificación
</t>
  </si>
  <si>
    <t>Realizar reportes y análisis investigativo sobre datos meteorológicos, integridad de datos e interpolación y procesamiento de los mismos.</t>
  </si>
  <si>
    <t>Este proceso remplaza el proceso 199</t>
  </si>
  <si>
    <t>Adquirir material publicitario para eventos academicos</t>
  </si>
  <si>
    <t xml:space="preserve">Este proceso remplaza el proceso 160  </t>
  </si>
  <si>
    <t>Este proceso remplaza el proceso 160 y 200.  Del 160 salen $3.000.000 para material publicitario para eventos academicos y se suma $1,650,000 del proceso 200</t>
  </si>
  <si>
    <t>Este proceso remplaza el proceso 20.  Se ajustó objeto  y monto
Este proceso 160 se cancela porque es remplazado por el proceso 242 y 243</t>
  </si>
  <si>
    <t>Este proceso remplaza el proceso 152.  Se ajustó monto.  Se excluye papelería del  proyecto 10
Se cancela este proceso 241 y se remplaza por los procesos 248 y 249</t>
  </si>
  <si>
    <t>El proceso 199 se cancela, porque se modificó su monto y se crea un nuevo proceso.
Es remplazado por los procesos 244 y 245</t>
  </si>
  <si>
    <t>Se cancela proceso 200 para incorporarlo al nuevo proceso 242</t>
  </si>
  <si>
    <t>Este proceso junto al proceso 236 remplazan proceso 233
Se cancela proceso 237 y es remplazado por los  procesos 246 y 247</t>
  </si>
  <si>
    <t xml:space="preserve">Adquirir herramienta para trabajar de forma remota los comités del modelo de gobernanza del programa </t>
  </si>
  <si>
    <t>Este proceso remplaza el proceso 24.  Se ajustó objeto
El proceso 162 se cancela porque se cambia el método de adquisición, es remplazado por el proceso 252</t>
  </si>
  <si>
    <t>Este proceso remplaza el proceso 162</t>
  </si>
  <si>
    <t xml:space="preserve">Este proceso remplaza proceso 204.
Daniel Betancur
 La circunstancia para la aplicación de la Selección Directa  se encuentra en la Guía de adquisiciones numeral 11.9.4.1  el literal a). Se anexa justificación
</t>
  </si>
  <si>
    <t>Adquirir de licencia de software especializado HOMER pro</t>
  </si>
  <si>
    <t>830053900-2</t>
  </si>
  <si>
    <t>890908777-1</t>
  </si>
  <si>
    <t>Filtración y Análisis SAS, Labzul SAS, Polco SAS</t>
  </si>
  <si>
    <t>Kassel Group SAS y Reciend SAS</t>
  </si>
  <si>
    <t>Lanzetta Rengifo y CIA SAS, Khymos SA y Lab Instruments SAS</t>
  </si>
  <si>
    <t>Lanzetta Rengifo SAS</t>
  </si>
  <si>
    <t>860351784-1</t>
  </si>
  <si>
    <t>860000018-2</t>
  </si>
  <si>
    <t>Aviatur SAS, Doris López Compañía S en C, Univiajes SAS  y Travel Club SAS-BCD Travel</t>
  </si>
  <si>
    <t>7 de mayo de 2019</t>
  </si>
  <si>
    <t>Green Services and Solutions S.A.S</t>
  </si>
  <si>
    <t>BBR producciones SAS, Du Brands SAS, GPL Marketing Eventos SAS, HOTEL DANN CARLTON BELFORT, Hotel San Fernando Plaza, Eventos Monte Olivo, DGROUPE SAS-HOTEL PARK 10 DGROUPE, 4E SAS y Sago Eventos SAS</t>
  </si>
  <si>
    <t>Coinsi, Distritec SAS, Key Market SAS, MP Computers Ltda, Rio Technology SAS, Sertecopy SAS y Servitronics Computadores y servicios Ltda</t>
  </si>
  <si>
    <t>Netux SAS, Greendipity SAS y Acerta SAS</t>
  </si>
  <si>
    <t>protección</t>
  </si>
  <si>
    <t>Angélica Ramos, Daniel Restrepo, Paula Giraldo y Sandra Restrepo</t>
  </si>
  <si>
    <t>8 meses</t>
  </si>
  <si>
    <t>Mauricio Toro</t>
  </si>
  <si>
    <t>7 meses</t>
  </si>
  <si>
    <t>7,1 meses</t>
  </si>
  <si>
    <t>4,8 meses</t>
  </si>
  <si>
    <t>4,6 meses</t>
  </si>
  <si>
    <t>3,7 meses</t>
  </si>
  <si>
    <t>9,1 meses</t>
  </si>
  <si>
    <t>9,3 meses</t>
  </si>
  <si>
    <t>8,3 meses</t>
  </si>
  <si>
    <t>8,2 meses</t>
  </si>
  <si>
    <t>6,2 meses</t>
  </si>
  <si>
    <t>Mauricio Toro
OSE 187</t>
  </si>
  <si>
    <t>Juan Carlos Maya
OSE 168</t>
  </si>
  <si>
    <t>Cesar Gómez
OSE 167</t>
  </si>
  <si>
    <t>Carlos Ceballos Marin
OSE 177</t>
  </si>
  <si>
    <t>Carlos Gómez
OSE 171</t>
  </si>
  <si>
    <t>Angélica Ramos
OSE 164</t>
  </si>
  <si>
    <t>Aurora Quevedo M
OSE 113</t>
  </si>
  <si>
    <t>wbeimar Andrés Vasquez
OSE 114</t>
  </si>
  <si>
    <t>Juan Carlos Maya
ODS 600</t>
  </si>
  <si>
    <t>Cesar Gómez
ODS 476</t>
  </si>
  <si>
    <t>Carlos Ceballos Marin
ODS 480</t>
  </si>
  <si>
    <t>Carlos Gómez
ODS 481</t>
  </si>
  <si>
    <t>Aurora Quevedo M
ODS 227</t>
  </si>
  <si>
    <t>Wbeimar Andrés Vasquez
ODS 300</t>
  </si>
  <si>
    <t>Carolina Mira, Carlos Mario Sanchez, Monica Hernandez y Nicolás Guarin</t>
  </si>
  <si>
    <t>Mauricio Fernandez</t>
  </si>
  <si>
    <t>7,4 meses</t>
  </si>
  <si>
    <t>Esteban Betancur</t>
  </si>
  <si>
    <t>Carolina Mira
OSE 212</t>
  </si>
  <si>
    <t>Mauricio Fernandez
OSE 208</t>
  </si>
  <si>
    <t>Esteban Betancur
OSE 202</t>
  </si>
  <si>
    <t>7,6 meses</t>
  </si>
  <si>
    <t>Harvy Correa</t>
  </si>
  <si>
    <t>Jesus Botero
OSE 188</t>
  </si>
  <si>
    <t>7,9 meses</t>
  </si>
  <si>
    <t>Mauricio Figueroa
OSE 206</t>
  </si>
  <si>
    <t xml:space="preserve">Melissa Rodriguez
</t>
  </si>
  <si>
    <t>Harvy Correa
OSE 203</t>
  </si>
  <si>
    <t xml:space="preserve">Mauricio Figueroa
</t>
  </si>
  <si>
    <t xml:space="preserve">Jesus Botero
</t>
  </si>
  <si>
    <t>Jessica Arias</t>
  </si>
  <si>
    <t>Jessica Arias
OSE 199</t>
  </si>
  <si>
    <t>Andres Eusse</t>
  </si>
  <si>
    <t>Carlos Restrepo</t>
  </si>
  <si>
    <t>Anderson Quintero</t>
  </si>
  <si>
    <t>Diana Castañeda, Lina Guerra, Erick Lambis</t>
  </si>
  <si>
    <t>Jair Vargas</t>
  </si>
  <si>
    <t>Andres Eusse
OSE 205</t>
  </si>
  <si>
    <t>7,2 meses</t>
  </si>
  <si>
    <t>Carlos Restrepo
OSE 200</t>
  </si>
  <si>
    <t>Anderson Quintero
OSE 201</t>
  </si>
  <si>
    <t>7,7 meses</t>
  </si>
  <si>
    <t>Diana Castañeda, Lina Guerra, Erick Lambis, Carolina Enciso</t>
  </si>
  <si>
    <t>Jair Vargas
OSE 244</t>
  </si>
  <si>
    <t>Alejandro Marin, María Camilo Arango y Sergio Arango</t>
  </si>
  <si>
    <t>Sergio Arango
OSE 274</t>
  </si>
  <si>
    <t>Alejandra Morales, Juan Diego Espinosa, Pablo Diaz, Ronald Guarin</t>
  </si>
  <si>
    <t>Melissa Rodriguez
OSE 286</t>
  </si>
  <si>
    <t>7,8 meses</t>
  </si>
  <si>
    <t>8,1 meses</t>
  </si>
  <si>
    <t>5,8 meses</t>
  </si>
  <si>
    <t>Kassel Group SAS
ODC 63</t>
  </si>
  <si>
    <t>Polco SAS 
ODC43</t>
  </si>
  <si>
    <t>Aviatur SAS
OSU 16</t>
  </si>
  <si>
    <t>$40.890.000
$7.769.100 IVA que asume la UNAL-IES ANCLA</t>
  </si>
  <si>
    <t>$41.896.024
$7.960.245 IVA que asume la UNAL-IES ANCLA</t>
  </si>
  <si>
    <t>$217.955.000
$41.411.450 IVA que asume la UNAL-IES ANCLA</t>
  </si>
  <si>
    <t>$152.381.796
$28.952.541 IVA que asume la UNAL-IES ANCLA</t>
  </si>
  <si>
    <t>5,9 meses</t>
  </si>
  <si>
    <t>6 meses</t>
  </si>
  <si>
    <t>Este proceso remplaza el proceso 124.  Se ajustó objeto
Se cancela proceso 166.  Se ajustó monto, se crea proceso 253</t>
  </si>
  <si>
    <t xml:space="preserve">Este proceso remplaza el proceso 136.  Sin ajuste
</t>
  </si>
  <si>
    <t>El proceso 11 se cancela, es remplazado por el proceso 254</t>
  </si>
  <si>
    <t>El proceso 193 se cancela, se pospone su adquisición y los recursos se incorporan al proceso 254</t>
  </si>
  <si>
    <t>Adquirir un Fotobiorreactor tubular con columna de burbujeo, para realizar cultivo de microalgas</t>
  </si>
  <si>
    <t>Este proceso remplaza el proceso 11, se ajustó monto y objeto</t>
  </si>
  <si>
    <t>Este proceso remplaza el proceso 166, se ajustó monto</t>
  </si>
  <si>
    <t>Se cancela proceso 19. No se hará compra del software en esat vigencia.  Se solciitó cambio de rubro de Software especializado a Materiales.  Los recursos se incorporan a proceso 253</t>
  </si>
  <si>
    <t>Este proceso remplaza el proceso 18.  Se ajustó monto
Se cancela proceso 158, no se hará compra en esta vigencia, se tramitará cambio de rubro.</t>
  </si>
  <si>
    <t xml:space="preserve">Este proceso remplaza el proceso 17.  Se ajustó objeto
Se cancela proceso 157.  Se aportará como contrapartida de Internexa.  Se </t>
  </si>
  <si>
    <t>P9 canal dedicado, sin reasignar</t>
  </si>
  <si>
    <t>P5 Material bibliografico, sin reasignar</t>
  </si>
  <si>
    <t>Proyectar demanda proyec generac distribuida a través de depurac-clasific inform fronteras cciales-XM, escenarios técnic,regulat,de mdo y definic y elaborac contenido prog de formac bi-modal en gestión,uso eficiente energía para reg de U-No Acredit</t>
  </si>
  <si>
    <t xml:space="preserve">Daniela Vasquez
 La circunstancia para la aplicación de la Selección Directa  se encuentra en la Guía de adquisiciones numeral 11.9.4.1  el literal d). Se anexa justificación
</t>
  </si>
  <si>
    <t>Analytica, Artilab, Casa científica, Ditari, Elementos químicos, Equipos y suministros, Insoltec, Instruservi, Sumilab, M y M instrumentos, Profinas, Reactivos y quimicos</t>
  </si>
  <si>
    <t>Almacenes HJ SA, Biocientifica, Casa ferretera, CYR integrando soluciones, Empaquetaduras y empaques, Impleseg, Industrias Bremen, Indutec, Publiimagen, Solutar, Sumilab</t>
  </si>
  <si>
    <t>Global estudio, Lito empastar, Paperlería al punto</t>
  </si>
  <si>
    <t>GreenKnow, Grupo DECO</t>
  </si>
  <si>
    <t>Papelería Saanye, Papyser, Papelería El CID SAS</t>
  </si>
  <si>
    <t>AACOL, Coinsa, Ledamon, M&amp;M Systech</t>
  </si>
  <si>
    <t>Homer Energy</t>
  </si>
  <si>
    <t>BBR producciones
OPS 314</t>
  </si>
  <si>
    <t>$38.846.500
$7.380.835 IVA que asume la UNAL-IES ANCLA</t>
  </si>
  <si>
    <t>2,5 meses</t>
  </si>
  <si>
    <t>1 de agosto de 2019</t>
  </si>
  <si>
    <t>Andres Tabares, Beatriz Pelaez, Judtih Santos, Rosario Lemos</t>
  </si>
  <si>
    <t>Diego Doria, Luisa Alvarez, Manuel Vergara, Valentina Arango</t>
  </si>
  <si>
    <t>Pedro Miguel Palomares</t>
  </si>
  <si>
    <t>Daniel Betancur</t>
  </si>
  <si>
    <t>2,9 meses</t>
  </si>
  <si>
    <t>4,5 meses</t>
  </si>
  <si>
    <t xml:space="preserve">Diana Castañeda
OSE 319
</t>
  </si>
  <si>
    <t xml:space="preserve">Juan Diego Espinosa
OSE 315
</t>
  </si>
  <si>
    <t xml:space="preserve">Alex Fernando Pérez
 La circunstancia para la aplicación de la Selección Directa  se encuentra en la Guía de adquisiciones numeral 11.9.4.1  el literal d). Se anexa justificación
</t>
  </si>
  <si>
    <t>Prestar servicio de transporte terrestre para el Programa de Energética 2030</t>
  </si>
  <si>
    <t>P2, P3, P5, P8</t>
  </si>
  <si>
    <t>4,1 meses</t>
  </si>
  <si>
    <t>viaticos proyectos, se restan 12 millones para trasnporte terrestre</t>
  </si>
  <si>
    <t xml:space="preserve">Apoyar en los ejercicios de investigación que se han estado adelantando en el proyecto y darle más rigor científico al artículo publicable que ha sido producto del trabajo de grado para la titulación de maestría en Economía del estudiante.
</t>
  </si>
  <si>
    <t>EN REVISIÓN</t>
  </si>
  <si>
    <t>Este proceso remplaza el proceso 252, se ajustó monto.</t>
  </si>
  <si>
    <t>VALOR NO SE AJUSTA PORQUE FALTA DETERMINAR DE QUE RUBRO SE OBTIENEN LOS $6.477.985  DE MAS DEL SOFTWAE HOMER PRO-98</t>
  </si>
  <si>
    <t>VERSIÓN: 5   10/09/2019</t>
  </si>
  <si>
    <t>Lina Guerra
OSE 320</t>
  </si>
  <si>
    <t>Pedro Miguel Palomares
OSE 336</t>
  </si>
  <si>
    <t>Daniel Betancur
OSE 335</t>
  </si>
  <si>
    <t>4 meses</t>
  </si>
  <si>
    <t>septiembre</t>
  </si>
  <si>
    <t>1,5 meses</t>
  </si>
  <si>
    <t>1,9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</si>
</sst>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yyyy/mm/dd"/>
    <numFmt numFmtId="166" formatCode="yyyy\-mm\-dd;@"/>
    <numFmt numFmtId="167" formatCode="_-* #,##0.00_-;\-* #,##0.00_-;_-* &quot;-&quot;_-;_-@_-"/>
    <numFmt numFmtId="168" formatCode="_-* #,##0_-;\-* #,##0_-;_-* &quot;-&quot;??_-;_-@_-"/>
  </numFmts>
  <fonts count="26" x14ac:knownFonts="1">
    <font>
      <sz val="12"/>
      <color theme="1"/>
      <name val="Calibri"/>
      <family val="2"/>
      <scheme val="minor"/>
    </font>
    <font>
      <sz val="11"/>
      <color theme="1"/>
      <name val="Calibri"/>
      <family val="2"/>
      <scheme val="minor"/>
    </font>
    <font>
      <sz val="11"/>
      <name val="Arial"/>
      <family val="2"/>
    </font>
    <font>
      <b/>
      <sz val="10"/>
      <color theme="0"/>
      <name val="Arial"/>
      <family val="2"/>
    </font>
    <font>
      <b/>
      <u/>
      <sz val="10"/>
      <color theme="0"/>
      <name val="Arial"/>
      <family val="2"/>
    </font>
    <font>
      <sz val="10"/>
      <name val="Arial"/>
      <family val="2"/>
    </font>
    <font>
      <sz val="11"/>
      <color theme="1"/>
      <name val="Arial"/>
      <family val="2"/>
    </font>
    <font>
      <sz val="12"/>
      <name val="Arial"/>
      <family val="2"/>
    </font>
    <font>
      <sz val="14"/>
      <name val="Arial"/>
      <family val="2"/>
    </font>
    <font>
      <b/>
      <sz val="12"/>
      <color theme="0"/>
      <name val="Arial"/>
      <family val="2"/>
    </font>
    <font>
      <sz val="12"/>
      <color theme="1"/>
      <name val="Arial"/>
      <family val="2"/>
    </font>
    <font>
      <b/>
      <sz val="12"/>
      <name val="Arial"/>
      <family val="2"/>
    </font>
    <font>
      <b/>
      <sz val="12"/>
      <color theme="1"/>
      <name val="Arial"/>
      <family val="2"/>
    </font>
    <font>
      <sz val="12"/>
      <color theme="1"/>
      <name val="Calibri"/>
      <family val="2"/>
      <scheme val="minor"/>
    </font>
    <font>
      <b/>
      <sz val="16"/>
      <name val="Calibri"/>
      <family val="2"/>
      <scheme val="minor"/>
    </font>
    <font>
      <b/>
      <sz val="11"/>
      <name val="Arial"/>
      <family val="2"/>
    </font>
    <font>
      <b/>
      <sz val="11"/>
      <color theme="1"/>
      <name val="Arial"/>
      <family val="2"/>
    </font>
    <font>
      <sz val="11"/>
      <color rgb="FFFF0000"/>
      <name val="Arial"/>
      <family val="2"/>
    </font>
    <font>
      <b/>
      <sz val="12"/>
      <color theme="1"/>
      <name val="Calibri"/>
      <family val="2"/>
      <scheme val="minor"/>
    </font>
    <font>
      <b/>
      <sz val="10"/>
      <color rgb="FFFF0000"/>
      <name val="Arial"/>
      <family val="2"/>
    </font>
    <font>
      <b/>
      <sz val="10"/>
      <color theme="1"/>
      <name val="Arial"/>
      <family val="2"/>
    </font>
    <font>
      <b/>
      <sz val="12"/>
      <color rgb="FF0070C0"/>
      <name val="Arial"/>
      <family val="2"/>
    </font>
    <font>
      <sz val="14"/>
      <color theme="1"/>
      <name val="Arial"/>
      <family val="2"/>
    </font>
    <font>
      <sz val="16"/>
      <name val="Calibri"/>
      <family val="2"/>
      <scheme val="minor"/>
    </font>
    <font>
      <sz val="10"/>
      <color theme="0"/>
      <name val="Arial"/>
      <family val="2"/>
    </font>
    <font>
      <b/>
      <sz val="10"/>
      <name val="Arial"/>
      <family val="2"/>
    </font>
  </fonts>
  <fills count="10">
    <fill>
      <patternFill patternType="none"/>
    </fill>
    <fill>
      <patternFill patternType="gray125"/>
    </fill>
    <fill>
      <patternFill patternType="solid">
        <fgColor theme="8" tint="-0.249977111117893"/>
        <bgColor theme="4" tint="0.79998168889431442"/>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theme="4" tint="0.79998168889431442"/>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thin">
        <color auto="1"/>
      </top>
      <bottom/>
      <diagonal/>
    </border>
    <border>
      <left/>
      <right style="thin">
        <color auto="1"/>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s>
  <cellStyleXfs count="12">
    <xf numFmtId="0" fontId="0" fillId="0" borderId="0"/>
    <xf numFmtId="0" fontId="5" fillId="0" borderId="0"/>
    <xf numFmtId="164" fontId="5" fillId="0" borderId="0" applyFont="0" applyFill="0" applyBorder="0" applyAlignment="0" applyProtection="0"/>
    <xf numFmtId="41" fontId="13" fillId="0" borderId="0" applyFont="0" applyFill="0" applyBorder="0" applyAlignment="0" applyProtection="0"/>
    <xf numFmtId="9" fontId="13" fillId="0" borderId="0" applyFont="0" applyFill="0" applyBorder="0" applyAlignment="0" applyProtection="0"/>
    <xf numFmtId="44" fontId="5"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 fillId="0" borderId="0"/>
  </cellStyleXfs>
  <cellXfs count="201">
    <xf numFmtId="0" fontId="0" fillId="0" borderId="0" xfId="0"/>
    <xf numFmtId="0" fontId="5" fillId="0" borderId="0" xfId="0" applyFont="1" applyAlignment="1">
      <alignment vertical="center" wrapText="1"/>
    </xf>
    <xf numFmtId="0" fontId="7" fillId="0" borderId="0" xfId="1" applyFont="1"/>
    <xf numFmtId="49" fontId="9" fillId="2" borderId="2" xfId="1" applyNumberFormat="1" applyFont="1" applyFill="1" applyBorder="1" applyAlignment="1" applyProtection="1">
      <alignment horizontal="center" vertical="top" wrapText="1"/>
    </xf>
    <xf numFmtId="49" fontId="9" fillId="2" borderId="3" xfId="1" applyNumberFormat="1" applyFont="1" applyFill="1" applyBorder="1" applyAlignment="1" applyProtection="1">
      <alignment horizontal="center" vertical="top" wrapText="1"/>
    </xf>
    <xf numFmtId="0" fontId="7" fillId="0" borderId="0" xfId="1" applyFont="1" applyProtection="1"/>
    <xf numFmtId="0" fontId="7" fillId="0" borderId="0" xfId="1" applyFont="1" applyAlignment="1" applyProtection="1">
      <alignment vertical="center"/>
    </xf>
    <xf numFmtId="49" fontId="10" fillId="0" borderId="0" xfId="1" applyNumberFormat="1" applyFont="1" applyFill="1" applyBorder="1" applyProtection="1"/>
    <xf numFmtId="49" fontId="7" fillId="0" borderId="0" xfId="1" applyNumberFormat="1" applyFont="1" applyProtection="1"/>
    <xf numFmtId="0" fontId="11" fillId="0" borderId="0" xfId="1" applyFont="1" applyAlignment="1" applyProtection="1">
      <alignment horizontal="center" vertical="center"/>
    </xf>
    <xf numFmtId="0" fontId="7" fillId="0" borderId="0" xfId="1" applyFont="1" applyAlignment="1" applyProtection="1">
      <alignment horizontal="center" vertical="center"/>
    </xf>
    <xf numFmtId="165" fontId="7" fillId="0" borderId="0" xfId="2" applyNumberFormat="1" applyFont="1" applyProtection="1"/>
    <xf numFmtId="0" fontId="7" fillId="0" borderId="0" xfId="1" applyFont="1" applyAlignment="1" applyProtection="1"/>
    <xf numFmtId="49" fontId="10" fillId="0" borderId="0" xfId="1" applyNumberFormat="1" applyFont="1" applyFill="1" applyBorder="1" applyAlignment="1" applyProtection="1"/>
    <xf numFmtId="49" fontId="7" fillId="0" borderId="0" xfId="1" applyNumberFormat="1" applyFont="1" applyAlignment="1" applyProtection="1">
      <alignment horizontal="center" vertical="center"/>
    </xf>
    <xf numFmtId="0" fontId="7" fillId="0" borderId="0" xfId="1" applyFont="1" applyAlignment="1">
      <alignment horizontal="center" vertical="center"/>
    </xf>
    <xf numFmtId="0" fontId="7" fillId="0" borderId="0" xfId="1" applyFont="1" applyBorder="1" applyAlignment="1" applyProtection="1">
      <alignment vertical="center"/>
    </xf>
    <xf numFmtId="0" fontId="7" fillId="0" borderId="0" xfId="1" applyFont="1" applyAlignment="1">
      <alignment vertical="center"/>
    </xf>
    <xf numFmtId="49" fontId="10" fillId="0" borderId="0" xfId="1" applyNumberFormat="1" applyFont="1" applyFill="1" applyProtection="1"/>
    <xf numFmtId="0" fontId="5" fillId="0" borderId="0" xfId="0" applyFont="1" applyBorder="1" applyAlignment="1">
      <alignment vertical="center" wrapText="1"/>
    </xf>
    <xf numFmtId="0" fontId="11" fillId="0" borderId="0" xfId="1" applyFont="1"/>
    <xf numFmtId="0" fontId="11" fillId="0" borderId="1" xfId="1" applyFont="1" applyBorder="1" applyAlignment="1" applyProtection="1">
      <alignment horizontal="center" vertical="center"/>
    </xf>
    <xf numFmtId="0" fontId="7" fillId="0" borderId="1" xfId="1" applyFont="1" applyBorder="1" applyAlignment="1" applyProtection="1">
      <alignment vertical="center"/>
    </xf>
    <xf numFmtId="0" fontId="11" fillId="0" borderId="1" xfId="1" applyFont="1" applyBorder="1" applyAlignment="1" applyProtection="1">
      <alignment horizontal="center"/>
    </xf>
    <xf numFmtId="0" fontId="7" fillId="0" borderId="1" xfId="1" applyFont="1" applyBorder="1" applyProtection="1"/>
    <xf numFmtId="49" fontId="9" fillId="2" borderId="3" xfId="1" applyNumberFormat="1" applyFont="1" applyFill="1" applyBorder="1" applyAlignment="1" applyProtection="1">
      <alignment horizontal="center" vertical="center" wrapText="1"/>
    </xf>
    <xf numFmtId="49" fontId="12" fillId="0" borderId="1" xfId="1" applyNumberFormat="1" applyFont="1" applyFill="1" applyBorder="1" applyAlignment="1" applyProtection="1">
      <alignment horizontal="center"/>
    </xf>
    <xf numFmtId="0" fontId="7" fillId="0" borderId="1" xfId="1" applyFont="1" applyBorder="1" applyAlignment="1" applyProtection="1">
      <alignment horizontal="left" vertical="center"/>
    </xf>
    <xf numFmtId="0" fontId="11" fillId="0" borderId="0" xfId="1" applyFont="1" applyBorder="1" applyAlignment="1" applyProtection="1">
      <alignment horizontal="center" vertical="center"/>
    </xf>
    <xf numFmtId="0" fontId="5" fillId="0" borderId="1" xfId="0" applyFont="1" applyFill="1" applyBorder="1" applyAlignment="1">
      <alignment vertical="center" wrapText="1"/>
    </xf>
    <xf numFmtId="0" fontId="0" fillId="0" borderId="1" xfId="0" applyBorder="1"/>
    <xf numFmtId="41" fontId="0" fillId="0" borderId="1" xfId="3" applyFont="1" applyBorder="1"/>
    <xf numFmtId="0" fontId="2"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49" fontId="3" fillId="2" borderId="1" xfId="0" applyNumberFormat="1" applyFont="1" applyFill="1" applyBorder="1" applyAlignment="1" applyProtection="1">
      <alignment horizontal="center" vertical="center" wrapText="1"/>
      <protection locked="0"/>
    </xf>
    <xf numFmtId="0" fontId="0" fillId="0" borderId="1" xfId="0" applyBorder="1" applyProtection="1">
      <protection locked="0"/>
    </xf>
    <xf numFmtId="0" fontId="0" fillId="0" borderId="0" xfId="0" applyProtection="1">
      <protection locked="0"/>
    </xf>
    <xf numFmtId="41" fontId="0" fillId="0" borderId="1" xfId="3" applyFont="1" applyBorder="1" applyProtection="1">
      <protection locked="0"/>
    </xf>
    <xf numFmtId="49" fontId="4" fillId="2" borderId="1" xfId="0" applyNumberFormat="1" applyFont="1" applyFill="1" applyBorder="1" applyAlignment="1" applyProtection="1">
      <alignment horizontal="center" vertical="center" wrapText="1"/>
      <protection locked="0"/>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1" fontId="6" fillId="7" borderId="1" xfId="0" applyNumberFormat="1"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41" fontId="17" fillId="7" borderId="1" xfId="3" applyFont="1" applyFill="1" applyBorder="1" applyAlignment="1" applyProtection="1">
      <alignment horizontal="center" vertical="center" wrapText="1"/>
      <protection locked="0"/>
    </xf>
    <xf numFmtId="9" fontId="6" fillId="7" borderId="1" xfId="4" applyFont="1" applyFill="1" applyBorder="1" applyAlignment="1" applyProtection="1">
      <alignment horizontal="center" vertical="center" wrapText="1"/>
      <protection locked="0"/>
    </xf>
    <xf numFmtId="166" fontId="6" fillId="7" borderId="1" xfId="0" applyNumberFormat="1" applyFont="1" applyFill="1" applyBorder="1" applyAlignment="1" applyProtection="1">
      <alignment horizontal="center" vertical="center" wrapText="1"/>
      <protection locked="0"/>
    </xf>
    <xf numFmtId="0" fontId="5" fillId="0" borderId="9" xfId="0" applyFont="1" applyFill="1" applyBorder="1" applyAlignment="1">
      <alignment vertical="center" wrapText="1"/>
    </xf>
    <xf numFmtId="0" fontId="5" fillId="0" borderId="13" xfId="0" applyFont="1" applyFill="1" applyBorder="1" applyAlignment="1">
      <alignment vertical="center" wrapText="1"/>
    </xf>
    <xf numFmtId="167" fontId="17" fillId="7" borderId="1" xfId="3" applyNumberFormat="1" applyFont="1" applyFill="1" applyBorder="1" applyAlignment="1" applyProtection="1">
      <alignment horizontal="center" vertical="center" wrapText="1"/>
      <protection locked="0"/>
    </xf>
    <xf numFmtId="167" fontId="6" fillId="7" borderId="1" xfId="3" applyNumberFormat="1"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5" fillId="0" borderId="10" xfId="0" applyFont="1" applyFill="1" applyBorder="1" applyAlignment="1">
      <alignment vertical="center" wrapText="1"/>
    </xf>
    <xf numFmtId="49" fontId="3" fillId="2" borderId="4" xfId="0" applyNumberFormat="1" applyFont="1" applyFill="1" applyBorder="1" applyAlignment="1" applyProtection="1">
      <alignment horizontal="center" vertical="center" wrapText="1"/>
      <protection locked="0"/>
    </xf>
    <xf numFmtId="0" fontId="5" fillId="0" borderId="14" xfId="0" applyFont="1" applyBorder="1" applyAlignment="1">
      <alignment vertical="center" wrapText="1"/>
    </xf>
    <xf numFmtId="49" fontId="3" fillId="2" borderId="15" xfId="0" applyNumberFormat="1" applyFont="1" applyFill="1" applyBorder="1" applyAlignment="1" applyProtection="1">
      <alignment horizontal="center" vertical="center" wrapText="1"/>
      <protection locked="0"/>
    </xf>
    <xf numFmtId="0" fontId="5" fillId="0" borderId="16" xfId="0" applyFont="1" applyBorder="1" applyAlignment="1">
      <alignment vertical="center" wrapText="1"/>
    </xf>
    <xf numFmtId="49" fontId="3" fillId="2" borderId="17" xfId="0" applyNumberFormat="1" applyFont="1" applyFill="1" applyBorder="1" applyAlignment="1" applyProtection="1">
      <alignment horizontal="center" vertical="center" wrapText="1"/>
      <protection locked="0"/>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49" fontId="3" fillId="2" borderId="11" xfId="0" applyNumberFormat="1" applyFont="1" applyFill="1" applyBorder="1" applyAlignment="1" applyProtection="1">
      <alignment horizontal="center" vertical="center" wrapText="1"/>
      <protection locked="0"/>
    </xf>
    <xf numFmtId="49" fontId="3" fillId="2" borderId="12" xfId="0" applyNumberFormat="1" applyFont="1" applyFill="1" applyBorder="1" applyAlignment="1" applyProtection="1">
      <alignment horizontal="center" vertical="center" wrapText="1"/>
      <protection locked="0"/>
    </xf>
    <xf numFmtId="9" fontId="5" fillId="0" borderId="9" xfId="0" applyNumberFormat="1" applyFont="1" applyBorder="1" applyAlignment="1">
      <alignment vertical="center" wrapText="1"/>
    </xf>
    <xf numFmtId="9" fontId="5" fillId="0" borderId="13" xfId="0" applyNumberFormat="1" applyFont="1" applyBorder="1" applyAlignment="1">
      <alignment vertical="center" wrapText="1"/>
    </xf>
    <xf numFmtId="49" fontId="3" fillId="8" borderId="1"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20" fillId="2" borderId="25" xfId="0" applyNumberFormat="1" applyFont="1" applyFill="1" applyBorder="1" applyAlignment="1" applyProtection="1">
      <alignment horizontal="center" vertical="center" wrapText="1"/>
      <protection locked="0"/>
    </xf>
    <xf numFmtId="49" fontId="20" fillId="2" borderId="5" xfId="0" applyNumberFormat="1" applyFont="1" applyFill="1" applyBorder="1" applyAlignment="1" applyProtection="1">
      <alignment horizontal="center" vertical="center" wrapText="1"/>
      <protection locked="0"/>
    </xf>
    <xf numFmtId="49" fontId="20" fillId="2" borderId="26" xfId="0" applyNumberFormat="1" applyFont="1" applyFill="1" applyBorder="1" applyAlignment="1" applyProtection="1">
      <alignment horizontal="center" vertical="center" wrapText="1"/>
      <protection locked="0"/>
    </xf>
    <xf numFmtId="49" fontId="20" fillId="2" borderId="22" xfId="0" applyNumberFormat="1" applyFont="1" applyFill="1" applyBorder="1" applyAlignment="1" applyProtection="1">
      <alignment horizontal="center" vertical="center" wrapText="1"/>
      <protection locked="0"/>
    </xf>
    <xf numFmtId="49" fontId="20" fillId="2" borderId="23" xfId="0" applyNumberFormat="1" applyFont="1" applyFill="1" applyBorder="1" applyAlignment="1" applyProtection="1">
      <alignment horizontal="center" vertical="center" wrapText="1"/>
      <protection locked="0"/>
    </xf>
    <xf numFmtId="49" fontId="20" fillId="2" borderId="24" xfId="0" applyNumberFormat="1" applyFont="1" applyFill="1" applyBorder="1" applyAlignment="1" applyProtection="1">
      <alignment horizontal="center" vertical="center" wrapText="1"/>
      <protection locked="0"/>
    </xf>
    <xf numFmtId="49" fontId="21" fillId="8" borderId="1" xfId="0" applyNumberFormat="1" applyFont="1" applyFill="1" applyBorder="1" applyAlignment="1" applyProtection="1">
      <alignment horizontal="center" vertical="center" wrapText="1"/>
      <protection locked="0"/>
    </xf>
    <xf numFmtId="0" fontId="14" fillId="3" borderId="0" xfId="0" applyFont="1" applyFill="1" applyAlignment="1" applyProtection="1">
      <alignment horizontal="center" vertical="center"/>
      <protection locked="0"/>
    </xf>
    <xf numFmtId="0" fontId="16" fillId="5" borderId="0" xfId="0" applyFont="1" applyFill="1" applyBorder="1" applyAlignment="1" applyProtection="1">
      <alignment horizontal="center" vertical="center" wrapText="1"/>
      <protection locked="0"/>
    </xf>
    <xf numFmtId="0" fontId="16" fillId="6" borderId="8"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7" fontId="22" fillId="7" borderId="1" xfId="0" applyNumberFormat="1" applyFont="1" applyFill="1" applyBorder="1" applyAlignment="1">
      <alignment horizontal="center" vertical="center" wrapText="1"/>
    </xf>
    <xf numFmtId="49" fontId="2" fillId="7" borderId="21" xfId="0" applyNumberFormat="1" applyFont="1" applyFill="1" applyBorder="1" applyAlignment="1" applyProtection="1">
      <alignment horizontal="center" vertical="center" wrapText="1"/>
      <protection locked="0"/>
    </xf>
    <xf numFmtId="0" fontId="6" fillId="7" borderId="27"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7" borderId="28"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14" fillId="3" borderId="0" xfId="0" applyFont="1" applyFill="1" applyAlignment="1" applyProtection="1">
      <alignment horizontal="left" vertical="center"/>
      <protection locked="0"/>
    </xf>
    <xf numFmtId="0" fontId="8" fillId="0" borderId="0" xfId="0" applyFont="1" applyAlignment="1" applyProtection="1">
      <alignment vertical="center" wrapText="1"/>
      <protection locked="0"/>
    </xf>
    <xf numFmtId="0" fontId="15" fillId="4" borderId="6"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1" fontId="2" fillId="7" borderId="1" xfId="0" applyNumberFormat="1" applyFont="1" applyFill="1" applyBorder="1" applyAlignment="1" applyProtection="1">
      <alignment horizontal="center" vertical="center" wrapText="1"/>
      <protection locked="0"/>
    </xf>
    <xf numFmtId="41" fontId="17" fillId="7" borderId="1" xfId="3" applyNumberFormat="1" applyFont="1" applyFill="1" applyBorder="1" applyAlignment="1" applyProtection="1">
      <alignment horizontal="center" vertical="center" wrapText="1"/>
      <protection locked="0"/>
    </xf>
    <xf numFmtId="0" fontId="6" fillId="7" borderId="33"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7" borderId="34" xfId="0" applyFont="1" applyFill="1" applyBorder="1" applyAlignment="1" applyProtection="1">
      <alignment horizontal="center" vertical="center" wrapText="1"/>
    </xf>
    <xf numFmtId="49" fontId="11" fillId="8" borderId="1" xfId="0" applyNumberFormat="1"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wrapText="1"/>
      <protection locked="0"/>
    </xf>
    <xf numFmtId="14" fontId="2" fillId="7" borderId="28" xfId="0" applyNumberFormat="1" applyFont="1" applyFill="1" applyBorder="1" applyAlignment="1" applyProtection="1">
      <alignment horizontal="center" vertical="center" wrapText="1"/>
    </xf>
    <xf numFmtId="0" fontId="14" fillId="9" borderId="0" xfId="0" applyFont="1" applyFill="1" applyAlignment="1" applyProtection="1">
      <alignment vertical="center" wrapText="1"/>
      <protection locked="0"/>
    </xf>
    <xf numFmtId="43" fontId="2" fillId="0" borderId="0" xfId="0" applyNumberFormat="1" applyFont="1" applyAlignment="1" applyProtection="1">
      <alignment horizontal="center" vertical="center" wrapText="1"/>
      <protection locked="0"/>
    </xf>
    <xf numFmtId="41" fontId="2" fillId="7" borderId="27" xfId="3" applyFont="1" applyFill="1" applyBorder="1" applyAlignment="1" applyProtection="1">
      <alignment horizontal="center" vertical="center" wrapText="1"/>
    </xf>
    <xf numFmtId="0" fontId="23" fillId="3" borderId="0" xfId="0" applyFont="1" applyFill="1" applyAlignment="1" applyProtection="1">
      <alignment horizontal="center" vertical="center"/>
      <protection locked="0"/>
    </xf>
    <xf numFmtId="0" fontId="2" fillId="4" borderId="0" xfId="0" applyFont="1" applyFill="1" applyBorder="1" applyAlignment="1" applyProtection="1">
      <alignment horizontal="center" vertical="center" wrapText="1"/>
      <protection locked="0"/>
    </xf>
    <xf numFmtId="49" fontId="24" fillId="8" borderId="1" xfId="0" applyNumberFormat="1"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6" borderId="8" xfId="0" applyFont="1" applyFill="1" applyBorder="1" applyAlignment="1" applyProtection="1">
      <alignment horizontal="center" vertical="center" wrapText="1"/>
      <protection locked="0"/>
    </xf>
    <xf numFmtId="49" fontId="24" fillId="8" borderId="1" xfId="0" applyNumberFormat="1" applyFont="1" applyFill="1" applyBorder="1" applyAlignment="1" applyProtection="1">
      <alignment horizontal="center" vertical="center"/>
      <protection locked="0"/>
    </xf>
    <xf numFmtId="49" fontId="2" fillId="7" borderId="21" xfId="0" applyNumberFormat="1" applyFont="1" applyFill="1" applyBorder="1" applyAlignment="1" applyProtection="1">
      <alignment horizontal="center" vertical="top" wrapText="1"/>
      <protection locked="0"/>
    </xf>
    <xf numFmtId="17" fontId="6" fillId="7" borderId="1" xfId="0" applyNumberFormat="1" applyFont="1" applyFill="1" applyBorder="1" applyAlignment="1">
      <alignment horizontal="center" vertical="center" wrapText="1"/>
    </xf>
    <xf numFmtId="43" fontId="17" fillId="7" borderId="1" xfId="10" applyFont="1" applyFill="1" applyBorder="1" applyAlignment="1" applyProtection="1">
      <alignment horizontal="center" vertical="center"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vertical="top" wrapText="1"/>
      <protection locked="0"/>
    </xf>
    <xf numFmtId="0" fontId="15" fillId="4" borderId="0" xfId="0" applyFont="1" applyFill="1" applyBorder="1" applyAlignment="1" applyProtection="1">
      <alignment vertical="top" wrapText="1"/>
      <protection locked="0"/>
    </xf>
    <xf numFmtId="49" fontId="25" fillId="2" borderId="7" xfId="0" applyNumberFormat="1" applyFont="1" applyFill="1" applyBorder="1" applyAlignment="1" applyProtection="1">
      <alignment horizontal="center" vertical="top" wrapText="1"/>
      <protection locked="0"/>
    </xf>
    <xf numFmtId="0" fontId="15" fillId="5" borderId="0" xfId="0" applyFont="1" applyFill="1" applyBorder="1" applyAlignment="1" applyProtection="1">
      <alignment horizontal="center" vertical="top" wrapText="1"/>
      <protection locked="0"/>
    </xf>
    <xf numFmtId="49" fontId="25" fillId="2" borderId="1" xfId="0" applyNumberFormat="1" applyFont="1" applyFill="1" applyBorder="1" applyAlignment="1" applyProtection="1">
      <alignment horizontal="center" vertical="top" wrapText="1"/>
      <protection locked="0"/>
    </xf>
    <xf numFmtId="166" fontId="2" fillId="7" borderId="1" xfId="0" applyNumberFormat="1" applyFont="1" applyFill="1" applyBorder="1" applyAlignment="1" applyProtection="1">
      <alignment horizontal="center" vertical="top" wrapText="1"/>
      <protection locked="0"/>
    </xf>
    <xf numFmtId="0" fontId="15" fillId="6" borderId="8" xfId="0" applyFont="1" applyFill="1" applyBorder="1" applyAlignment="1" applyProtection="1">
      <alignment horizontal="center" vertical="top" wrapText="1"/>
      <protection locked="0"/>
    </xf>
    <xf numFmtId="0" fontId="14" fillId="0" borderId="0" xfId="0" applyFont="1" applyFill="1" applyAlignment="1" applyProtection="1">
      <alignment vertical="center"/>
      <protection locked="0"/>
    </xf>
    <xf numFmtId="41" fontId="16" fillId="5" borderId="0" xfId="3" applyFont="1" applyFill="1" applyBorder="1" applyAlignment="1" applyProtection="1">
      <alignment horizontal="center" vertical="center" wrapText="1"/>
      <protection locked="0"/>
    </xf>
    <xf numFmtId="167" fontId="15" fillId="0" borderId="0" xfId="0" applyNumberFormat="1" applyFont="1" applyAlignment="1" applyProtection="1">
      <alignment horizontal="center" vertical="center" wrapText="1"/>
      <protection locked="0"/>
    </xf>
    <xf numFmtId="43" fontId="16" fillId="6" borderId="8" xfId="0" applyNumberFormat="1" applyFont="1" applyFill="1" applyBorder="1" applyAlignment="1" applyProtection="1">
      <alignment horizontal="center" vertical="center" wrapText="1"/>
      <protection locked="0"/>
    </xf>
    <xf numFmtId="0" fontId="17" fillId="7" borderId="27" xfId="0" applyFont="1" applyFill="1" applyBorder="1" applyAlignment="1" applyProtection="1">
      <alignment horizontal="center" vertical="center" wrapText="1"/>
    </xf>
    <xf numFmtId="168" fontId="2" fillId="0" borderId="0" xfId="10" applyNumberFormat="1" applyFont="1" applyAlignment="1" applyProtection="1">
      <alignment horizontal="center" vertical="center" wrapText="1"/>
      <protection locked="0"/>
    </xf>
    <xf numFmtId="168" fontId="2" fillId="7" borderId="1" xfId="0" applyNumberFormat="1" applyFont="1" applyFill="1" applyBorder="1" applyAlignment="1" applyProtection="1">
      <alignment horizontal="center" vertical="center" wrapText="1"/>
    </xf>
    <xf numFmtId="41" fontId="2" fillId="0" borderId="0" xfId="3" applyFont="1" applyAlignment="1" applyProtection="1">
      <alignment horizontal="center" vertical="center" wrapText="1"/>
      <protection locked="0"/>
    </xf>
    <xf numFmtId="168"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protection locked="0"/>
    </xf>
    <xf numFmtId="41" fontId="2" fillId="0" borderId="0" xfId="3" applyFont="1" applyBorder="1" applyAlignment="1" applyProtection="1">
      <alignment horizontal="center" vertical="center" wrapText="1"/>
      <protection locked="0"/>
    </xf>
    <xf numFmtId="166" fontId="6" fillId="7" borderId="4" xfId="0" applyNumberFormat="1" applyFont="1" applyFill="1" applyBorder="1" applyAlignment="1" applyProtection="1">
      <alignment horizontal="center" vertical="center" wrapText="1"/>
      <protection locked="0"/>
    </xf>
    <xf numFmtId="49" fontId="2" fillId="7" borderId="35" xfId="0" applyNumberFormat="1" applyFont="1" applyFill="1" applyBorder="1" applyAlignment="1" applyProtection="1">
      <alignment horizontal="center" vertical="top" wrapText="1"/>
      <protection locked="0"/>
    </xf>
    <xf numFmtId="0" fontId="8" fillId="0" borderId="0" xfId="0" applyFont="1" applyAlignment="1" applyProtection="1">
      <alignment vertical="center" wrapText="1"/>
      <protection locked="0"/>
    </xf>
    <xf numFmtId="1" fontId="2" fillId="9" borderId="1" xfId="0" applyNumberFormat="1" applyFont="1" applyFill="1" applyBorder="1" applyAlignment="1" applyProtection="1">
      <alignment horizontal="center" vertical="center" wrapText="1"/>
      <protection locked="0"/>
    </xf>
    <xf numFmtId="1" fontId="6" fillId="9" borderId="1" xfId="0" applyNumberFormat="1" applyFont="1" applyFill="1" applyBorder="1" applyAlignment="1" applyProtection="1">
      <alignment horizontal="center" vertical="center" wrapText="1"/>
      <protection locked="0"/>
    </xf>
    <xf numFmtId="41" fontId="6" fillId="7" borderId="1" xfId="0" applyNumberFormat="1"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43" fontId="15" fillId="0" borderId="0" xfId="0" applyNumberFormat="1" applyFont="1" applyAlignment="1" applyProtection="1">
      <alignment horizontal="center" vertical="center" wrapText="1"/>
      <protection locked="0"/>
    </xf>
    <xf numFmtId="0" fontId="2" fillId="7" borderId="21" xfId="0" applyFont="1" applyFill="1" applyBorder="1" applyAlignment="1" applyProtection="1">
      <alignment horizontal="center" vertical="top" wrapText="1"/>
      <protection locked="0"/>
    </xf>
    <xf numFmtId="49" fontId="17" fillId="7" borderId="21" xfId="0" applyNumberFormat="1" applyFont="1" applyFill="1" applyBorder="1" applyAlignment="1" applyProtection="1">
      <alignment horizontal="center" vertical="top" wrapText="1"/>
      <protection locked="0"/>
    </xf>
    <xf numFmtId="0" fontId="2" fillId="7" borderId="27" xfId="0" applyFont="1" applyFill="1" applyBorder="1" applyAlignment="1" applyProtection="1">
      <alignment horizontal="center" vertical="center" wrapText="1"/>
      <protection locked="0"/>
    </xf>
    <xf numFmtId="49" fontId="25" fillId="2" borderId="21" xfId="0" applyNumberFormat="1" applyFont="1" applyFill="1" applyBorder="1" applyAlignment="1" applyProtection="1">
      <alignment horizontal="center" vertical="top" wrapText="1"/>
      <protection locked="0"/>
    </xf>
    <xf numFmtId="0" fontId="6" fillId="7" borderId="25"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43" fontId="6" fillId="7" borderId="27" xfId="1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protection locked="0"/>
    </xf>
    <xf numFmtId="1" fontId="6" fillId="7" borderId="4" xfId="0" applyNumberFormat="1" applyFont="1" applyFill="1" applyBorder="1" applyAlignment="1" applyProtection="1">
      <alignment horizontal="center" vertical="center" wrapText="1"/>
      <protection locked="0"/>
    </xf>
    <xf numFmtId="0" fontId="6" fillId="7" borderId="4" xfId="0" applyFont="1" applyFill="1" applyBorder="1" applyAlignment="1" applyProtection="1">
      <alignment horizontal="center" vertical="center" wrapText="1"/>
      <protection locked="0"/>
    </xf>
    <xf numFmtId="9" fontId="6" fillId="7" borderId="4" xfId="4"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17" fontId="22" fillId="7" borderId="4" xfId="0" applyNumberFormat="1" applyFont="1" applyFill="1" applyBorder="1" applyAlignment="1">
      <alignment horizontal="center" vertical="center" wrapText="1"/>
    </xf>
    <xf numFmtId="0" fontId="2" fillId="3" borderId="6" xfId="0" applyFont="1" applyFill="1" applyBorder="1" applyAlignment="1" applyProtection="1">
      <alignment horizontal="center" vertical="center" wrapText="1"/>
      <protection locked="0"/>
    </xf>
    <xf numFmtId="1" fontId="2" fillId="3" borderId="0" xfId="0" applyNumberFormat="1" applyFont="1" applyFill="1" applyBorder="1" applyAlignment="1" applyProtection="1">
      <alignment horizontal="center" vertical="center" wrapText="1"/>
      <protection locked="0"/>
    </xf>
    <xf numFmtId="1" fontId="6" fillId="3" borderId="0"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41" fontId="17" fillId="3" borderId="0" xfId="3" applyFont="1" applyFill="1" applyBorder="1" applyAlignment="1" applyProtection="1">
      <alignment horizontal="center" vertical="center" wrapText="1"/>
      <protection locked="0"/>
    </xf>
    <xf numFmtId="9" fontId="6" fillId="3" borderId="0" xfId="4" applyFont="1" applyFill="1" applyBorder="1" applyAlignment="1" applyProtection="1">
      <alignment horizontal="center" vertical="center" wrapText="1"/>
      <protection locked="0"/>
    </xf>
    <xf numFmtId="17" fontId="22" fillId="3" borderId="0" xfId="0" applyNumberFormat="1" applyFont="1" applyFill="1" applyBorder="1" applyAlignment="1">
      <alignment horizontal="center" vertical="center" wrapText="1"/>
    </xf>
    <xf numFmtId="166" fontId="6"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protection locked="0"/>
    </xf>
    <xf numFmtId="0" fontId="6" fillId="7" borderId="30" xfId="0" applyFont="1" applyFill="1" applyBorder="1" applyAlignment="1" applyProtection="1">
      <alignment horizontal="center" vertical="center" wrapText="1"/>
    </xf>
    <xf numFmtId="0" fontId="6" fillId="7" borderId="31" xfId="0" applyFont="1" applyFill="1" applyBorder="1" applyAlignment="1" applyProtection="1">
      <alignment horizontal="center" vertical="center" wrapText="1"/>
    </xf>
    <xf numFmtId="43" fontId="2" fillId="7" borderId="27" xfId="0" applyNumberFormat="1" applyFont="1" applyFill="1" applyBorder="1" applyAlignment="1" applyProtection="1">
      <alignment horizontal="center" vertical="center" wrapText="1"/>
    </xf>
    <xf numFmtId="0" fontId="17" fillId="7" borderId="29" xfId="0" applyFont="1" applyFill="1" applyBorder="1" applyAlignment="1" applyProtection="1">
      <alignment horizontal="center" vertical="center" wrapText="1"/>
    </xf>
    <xf numFmtId="41" fontId="16" fillId="5" borderId="0" xfId="0" applyNumberFormat="1" applyFont="1" applyFill="1" applyBorder="1" applyAlignment="1" applyProtection="1">
      <alignment horizontal="center" vertical="center" wrapText="1"/>
      <protection locked="0"/>
    </xf>
    <xf numFmtId="41" fontId="2" fillId="7" borderId="1" xfId="3" applyFont="1" applyFill="1" applyBorder="1" applyAlignment="1" applyProtection="1">
      <alignment horizontal="center" vertical="center" wrapText="1"/>
    </xf>
    <xf numFmtId="41" fontId="2" fillId="7" borderId="1" xfId="3" applyFont="1" applyFill="1" applyBorder="1" applyAlignment="1" applyProtection="1">
      <alignment vertical="center" wrapText="1"/>
    </xf>
    <xf numFmtId="41" fontId="6" fillId="7" borderId="1" xfId="3" applyFont="1" applyFill="1" applyBorder="1" applyAlignment="1" applyProtection="1">
      <alignment horizontal="center" vertical="center" wrapText="1"/>
    </xf>
    <xf numFmtId="41" fontId="2" fillId="7" borderId="30" xfId="3" applyFont="1" applyFill="1" applyBorder="1" applyAlignment="1" applyProtection="1">
      <alignment horizontal="center" vertical="center" wrapText="1"/>
    </xf>
    <xf numFmtId="14" fontId="6" fillId="7" borderId="28" xfId="0" applyNumberFormat="1" applyFont="1" applyFill="1" applyBorder="1" applyAlignment="1" applyProtection="1">
      <alignment horizontal="center" vertical="center" wrapText="1"/>
    </xf>
    <xf numFmtId="0" fontId="6" fillId="7" borderId="29" xfId="0" applyFont="1" applyFill="1" applyBorder="1" applyAlignment="1" applyProtection="1">
      <alignment horizontal="center" vertical="center" wrapText="1"/>
    </xf>
    <xf numFmtId="166" fontId="6" fillId="9" borderId="1" xfId="0" applyNumberFormat="1" applyFont="1" applyFill="1" applyBorder="1" applyAlignment="1" applyProtection="1">
      <alignment horizontal="center" vertical="center" wrapText="1"/>
      <protection locked="0"/>
    </xf>
    <xf numFmtId="16" fontId="2" fillId="0" borderId="0" xfId="0" applyNumberFormat="1" applyFont="1" applyBorder="1" applyAlignment="1" applyProtection="1">
      <alignment horizontal="center" vertical="center" wrapText="1"/>
      <protection locked="0"/>
    </xf>
    <xf numFmtId="1" fontId="2" fillId="9" borderId="4" xfId="0" applyNumberFormat="1" applyFont="1" applyFill="1" applyBorder="1" applyAlignment="1" applyProtection="1">
      <alignment horizontal="center" vertical="center" wrapText="1"/>
      <protection locked="0"/>
    </xf>
    <xf numFmtId="41" fontId="17" fillId="7" borderId="4" xfId="3" applyFont="1" applyFill="1" applyBorder="1" applyAlignment="1" applyProtection="1">
      <alignment horizontal="center" vertical="center" wrapText="1"/>
      <protection locked="0"/>
    </xf>
    <xf numFmtId="0" fontId="17" fillId="7" borderId="39"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41" fontId="2" fillId="7" borderId="32" xfId="3"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0" fontId="2" fillId="7" borderId="1" xfId="0" applyFont="1" applyFill="1" applyBorder="1" applyAlignment="1" applyProtection="1">
      <alignment horizontal="center" vertical="top" wrapText="1"/>
      <protection locked="0"/>
    </xf>
    <xf numFmtId="0" fontId="23" fillId="3" borderId="0" xfId="0" applyFont="1" applyFill="1" applyAlignment="1" applyProtection="1">
      <alignment horizontal="left" vertical="center"/>
      <protection locked="0"/>
    </xf>
    <xf numFmtId="0" fontId="15" fillId="4" borderId="22" xfId="0" applyFont="1" applyFill="1" applyBorder="1" applyAlignment="1" applyProtection="1">
      <alignment vertical="center" wrapText="1"/>
      <protection locked="0"/>
    </xf>
    <xf numFmtId="0" fontId="15" fillId="4" borderId="23" xfId="0" applyFont="1" applyFill="1" applyBorder="1" applyAlignment="1" applyProtection="1">
      <alignment vertical="center" wrapText="1"/>
      <protection locked="0"/>
    </xf>
    <xf numFmtId="0" fontId="15" fillId="4" borderId="24" xfId="0" applyFont="1" applyFill="1" applyBorder="1" applyAlignment="1" applyProtection="1">
      <alignment vertical="center" wrapText="1"/>
      <protection locked="0"/>
    </xf>
    <xf numFmtId="0" fontId="15" fillId="4" borderId="37" xfId="0" applyFont="1" applyFill="1" applyBorder="1" applyAlignment="1" applyProtection="1">
      <alignment horizontal="center" vertical="center" wrapText="1"/>
      <protection locked="0"/>
    </xf>
    <xf numFmtId="0" fontId="15" fillId="4" borderId="38" xfId="0" applyFont="1" applyFill="1" applyBorder="1" applyAlignment="1" applyProtection="1">
      <alignment horizontal="center" vertical="center" wrapText="1"/>
      <protection locked="0"/>
    </xf>
    <xf numFmtId="0" fontId="15" fillId="4" borderId="36"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wrapText="1"/>
      <protection locked="0"/>
    </xf>
    <xf numFmtId="0" fontId="15" fillId="4" borderId="32" xfId="0" applyFont="1" applyFill="1" applyBorder="1" applyAlignment="1" applyProtection="1">
      <alignment horizontal="center" vertical="center" wrapText="1"/>
      <protection locked="0"/>
    </xf>
    <xf numFmtId="0" fontId="14" fillId="3" borderId="0" xfId="0" applyFont="1" applyFill="1" applyAlignment="1" applyProtection="1">
      <alignment horizontal="left" vertical="center" wrapText="1"/>
      <protection locked="0"/>
    </xf>
  </cellXfs>
  <cellStyles count="12">
    <cellStyle name="Currency 2" xfId="2"/>
    <cellStyle name="Currency 2 2" xfId="5"/>
    <cellStyle name="Millares" xfId="10" builtinId="3"/>
    <cellStyle name="Millares [0]" xfId="3" builtinId="6"/>
    <cellStyle name="Millares [0] 2" xfId="7"/>
    <cellStyle name="Millares 2" xfId="6"/>
    <cellStyle name="Millares 3" xfId="8"/>
    <cellStyle name="Millares 4" xfId="9"/>
    <cellStyle name="Normal" xfId="0" builtinId="0"/>
    <cellStyle name="Normal 2" xfId="1"/>
    <cellStyle name="Normal 4 2" xfId="11"/>
    <cellStyle name="Porcentaje" xfId="4" builtinId="5"/>
  </cellStyles>
  <dxfs count="0"/>
  <tableStyles count="0" defaultTableStyle="TableStyleMedium9" defaultPivotStyle="PivotStyleMedium4"/>
  <colors>
    <mruColors>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velasquez/Colciencias%20BIRF%208701-CO/5.%20CONVOCATORIA_778_2017/Contratos%20suscritos/Universidad%20Nacional/2018.07.25_PlanDeAdquisiciones_Colciencias%20V4%20rev%2027-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Colombia%20cientifica\Elaboraci&#243;n%20POAI2\2018-12-14%20Plan%20de%20adquisiciones%20Unal%20V3%20Entreg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quipo\Desktop\ULTIMOOOOO\Adquisiciones-20181025T222126Z-001\Adquisiciones\2018.07.26_PlanDeAdquisiciones_Colciencia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Google%20Drive\Colombia%20cientifica\Elaboraci&#243;n%20POAI2\2018-12-14%20Plan%20de%20adquisiciones%20Unal%20V3%20Entreg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Colombia%20cientifica\Elaboraci&#243;n%20POAI2\Ajustes%20solicitud%20Colciencias%20sobre%20PA%20V3%20-%20V3.1\2018-12-14%20Plan%20de%20adquisiciones%20Unal%20V3%20rev%2024-12-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Google%20Drive\Colombia%20cientifica\Documentos%20Entregas%20finales\2019\Ajustes%20solicitud%20Colciencias%20PA%20V4%20a%20V5\2019-08-20%20Plan%20de%20adquisiciones%20Unal%20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row r="9">
          <cell r="M9">
            <v>825000000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row r="7">
          <cell r="M7">
            <v>1100000000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dquisiciones"/>
      <sheetName val="Hoja1"/>
      <sheetName val="Métodos adquisicion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1"/>
  <sheetViews>
    <sheetView showGridLines="0" tabSelected="1" zoomScale="55" zoomScaleNormal="55" workbookViewId="0"/>
  </sheetViews>
  <sheetFormatPr baseColWidth="10" defaultColWidth="9.125" defaultRowHeight="14.25" x14ac:dyDescent="0.25"/>
  <cols>
    <col min="1" max="1" width="38.5" style="32" customWidth="1"/>
    <col min="2" max="2" width="5.875" style="32" customWidth="1"/>
    <col min="3" max="3" width="9" style="32" customWidth="1"/>
    <col min="4" max="4" width="17" style="32" customWidth="1"/>
    <col min="5" max="5" width="21.75" style="32" customWidth="1"/>
    <col min="6" max="6" width="17.375" style="32" customWidth="1"/>
    <col min="7" max="7" width="15.25" style="32" customWidth="1"/>
    <col min="8" max="8" width="11" style="32" customWidth="1"/>
    <col min="9" max="10" width="10.375" style="32" customWidth="1"/>
    <col min="11" max="11" width="8.875" style="32" customWidth="1"/>
    <col min="12" max="12" width="9.375" style="32" customWidth="1"/>
    <col min="13" max="13" width="13.5" style="32" customWidth="1"/>
    <col min="14" max="14" width="38" style="117" customWidth="1"/>
    <col min="15" max="21" width="26.375" style="32" customWidth="1"/>
    <col min="22" max="16384" width="9.125" style="32"/>
  </cols>
  <sheetData>
    <row r="1" spans="1:20" ht="21.75" customHeight="1" x14ac:dyDescent="0.25">
      <c r="A1" s="92" t="s">
        <v>367</v>
      </c>
      <c r="B1" s="191" t="s">
        <v>784</v>
      </c>
      <c r="C1" s="76"/>
    </row>
    <row r="2" spans="1:20" ht="15.75" customHeight="1" x14ac:dyDescent="0.25">
      <c r="A2" s="92" t="s">
        <v>143</v>
      </c>
      <c r="B2" s="108"/>
      <c r="C2" s="76"/>
    </row>
    <row r="3" spans="1:20" ht="21" customHeight="1" x14ac:dyDescent="0.25">
      <c r="A3" s="200" t="s">
        <v>144</v>
      </c>
      <c r="B3" s="200"/>
      <c r="C3" s="200"/>
      <c r="D3" s="200"/>
      <c r="E3" s="200"/>
      <c r="F3" s="200"/>
      <c r="G3" s="200"/>
    </row>
    <row r="4" spans="1:20" s="33" customFormat="1" ht="21" x14ac:dyDescent="0.25">
      <c r="A4" s="125" t="s">
        <v>368</v>
      </c>
      <c r="B4" s="32"/>
      <c r="D4" s="138"/>
      <c r="E4" s="138"/>
      <c r="F4" s="138"/>
      <c r="N4" s="118"/>
    </row>
    <row r="5" spans="1:20" s="33" customFormat="1" ht="21" x14ac:dyDescent="0.25">
      <c r="A5" s="105" t="s">
        <v>787</v>
      </c>
      <c r="B5" s="32"/>
      <c r="D5" s="93"/>
      <c r="E5" s="93"/>
      <c r="F5" s="93"/>
      <c r="N5" s="118"/>
    </row>
    <row r="6" spans="1:20" s="33" customFormat="1" ht="15" thickBot="1" x14ac:dyDescent="0.3">
      <c r="B6" s="32"/>
      <c r="N6" s="118"/>
    </row>
    <row r="7" spans="1:20" s="33" customFormat="1" ht="29.25" customHeight="1" x14ac:dyDescent="0.25">
      <c r="A7" s="94" t="s">
        <v>133</v>
      </c>
      <c r="B7" s="109"/>
      <c r="C7" s="95"/>
      <c r="D7" s="95"/>
      <c r="E7" s="95"/>
      <c r="F7" s="95"/>
      <c r="G7" s="95"/>
      <c r="H7" s="95"/>
      <c r="I7" s="95"/>
      <c r="J7" s="95"/>
      <c r="K7" s="95"/>
      <c r="L7" s="95"/>
      <c r="M7" s="95"/>
      <c r="N7" s="119"/>
      <c r="O7" s="192" t="s">
        <v>283</v>
      </c>
      <c r="P7" s="193"/>
      <c r="Q7" s="193"/>
      <c r="R7" s="193"/>
      <c r="S7" s="193"/>
      <c r="T7" s="194"/>
    </row>
    <row r="8" spans="1:20" s="79" customFormat="1" ht="73.5" customHeight="1" x14ac:dyDescent="0.25">
      <c r="A8" s="101" t="s">
        <v>94</v>
      </c>
      <c r="B8" s="110" t="s">
        <v>79</v>
      </c>
      <c r="C8" s="67" t="s">
        <v>145</v>
      </c>
      <c r="D8" s="39" t="s">
        <v>93</v>
      </c>
      <c r="E8" s="75" t="s">
        <v>46</v>
      </c>
      <c r="F8" s="67" t="s">
        <v>47</v>
      </c>
      <c r="G8" s="39" t="s">
        <v>78</v>
      </c>
      <c r="H8" s="39" t="s">
        <v>74</v>
      </c>
      <c r="I8" s="39" t="s">
        <v>31</v>
      </c>
      <c r="J8" s="67" t="s">
        <v>95</v>
      </c>
      <c r="K8" s="67" t="s">
        <v>103</v>
      </c>
      <c r="L8" s="67" t="s">
        <v>102</v>
      </c>
      <c r="M8" s="35" t="s">
        <v>129</v>
      </c>
      <c r="N8" s="147" t="s">
        <v>114</v>
      </c>
      <c r="O8" s="69" t="s">
        <v>115</v>
      </c>
      <c r="P8" s="70" t="s">
        <v>116</v>
      </c>
      <c r="Q8" s="70" t="s">
        <v>139</v>
      </c>
      <c r="R8" s="70" t="s">
        <v>118</v>
      </c>
      <c r="S8" s="70" t="s">
        <v>119</v>
      </c>
      <c r="T8" s="71" t="s">
        <v>120</v>
      </c>
    </row>
    <row r="9" spans="1:20" s="85" customFormat="1" ht="96.6" customHeight="1" x14ac:dyDescent="0.25">
      <c r="A9" s="44" t="s">
        <v>299</v>
      </c>
      <c r="B9" s="43">
        <v>1</v>
      </c>
      <c r="C9" s="43" t="s">
        <v>159</v>
      </c>
      <c r="D9" s="44" t="s">
        <v>91</v>
      </c>
      <c r="E9" s="45">
        <v>636015224</v>
      </c>
      <c r="F9" s="46">
        <v>1</v>
      </c>
      <c r="G9" s="44" t="s">
        <v>75</v>
      </c>
      <c r="H9" s="53" t="s">
        <v>60</v>
      </c>
      <c r="I9" s="53" t="s">
        <v>63</v>
      </c>
      <c r="J9" s="80">
        <v>43313</v>
      </c>
      <c r="K9" s="80">
        <v>43374</v>
      </c>
      <c r="L9" s="80">
        <v>43555</v>
      </c>
      <c r="M9" s="47" t="s">
        <v>99</v>
      </c>
      <c r="N9" s="114" t="s">
        <v>445</v>
      </c>
      <c r="O9" s="82"/>
      <c r="P9" s="83"/>
      <c r="Q9" s="83"/>
      <c r="R9" s="83"/>
      <c r="S9" s="83"/>
      <c r="T9" s="84"/>
    </row>
    <row r="10" spans="1:20" s="85" customFormat="1" ht="66.599999999999994" customHeight="1" x14ac:dyDescent="0.25">
      <c r="A10" s="44" t="s">
        <v>300</v>
      </c>
      <c r="B10" s="43">
        <v>2</v>
      </c>
      <c r="C10" s="43" t="s">
        <v>146</v>
      </c>
      <c r="D10" s="44" t="s">
        <v>90</v>
      </c>
      <c r="E10" s="45">
        <v>95474056</v>
      </c>
      <c r="F10" s="46">
        <v>1</v>
      </c>
      <c r="G10" s="44" t="s">
        <v>75</v>
      </c>
      <c r="H10" s="53" t="s">
        <v>60</v>
      </c>
      <c r="I10" s="53" t="s">
        <v>53</v>
      </c>
      <c r="J10" s="80">
        <v>43313</v>
      </c>
      <c r="K10" s="80">
        <v>43374</v>
      </c>
      <c r="L10" s="80">
        <v>43555</v>
      </c>
      <c r="M10" s="47" t="s">
        <v>99</v>
      </c>
      <c r="N10" s="114" t="s">
        <v>446</v>
      </c>
      <c r="O10" s="82"/>
      <c r="P10" s="83"/>
      <c r="Q10" s="83"/>
      <c r="R10" s="83"/>
      <c r="S10" s="83"/>
      <c r="T10" s="84"/>
    </row>
    <row r="11" spans="1:20" s="85" customFormat="1" ht="50.1" customHeight="1" x14ac:dyDescent="0.25">
      <c r="A11" s="52" t="s">
        <v>142</v>
      </c>
      <c r="B11" s="43">
        <v>3</v>
      </c>
      <c r="C11" s="43" t="s">
        <v>148</v>
      </c>
      <c r="D11" s="44" t="s">
        <v>90</v>
      </c>
      <c r="E11" s="45">
        <v>6000000</v>
      </c>
      <c r="F11" s="46">
        <v>1</v>
      </c>
      <c r="G11" s="44" t="s">
        <v>75</v>
      </c>
      <c r="H11" s="53" t="s">
        <v>60</v>
      </c>
      <c r="I11" s="53" t="s">
        <v>53</v>
      </c>
      <c r="J11" s="80">
        <v>43497</v>
      </c>
      <c r="K11" s="80">
        <v>43556</v>
      </c>
      <c r="L11" s="80">
        <v>43617</v>
      </c>
      <c r="M11" s="47" t="s">
        <v>99</v>
      </c>
      <c r="N11" s="114" t="s">
        <v>447</v>
      </c>
      <c r="O11" s="82"/>
      <c r="P11" s="83"/>
      <c r="Q11" s="83"/>
      <c r="R11" s="83"/>
      <c r="S11" s="83"/>
      <c r="T11" s="84"/>
    </row>
    <row r="12" spans="1:20" s="85" customFormat="1" ht="86.1" customHeight="1" x14ac:dyDescent="0.25">
      <c r="A12" s="52" t="s">
        <v>181</v>
      </c>
      <c r="B12" s="43">
        <v>4</v>
      </c>
      <c r="C12" s="43" t="s">
        <v>148</v>
      </c>
      <c r="D12" s="44" t="s">
        <v>90</v>
      </c>
      <c r="E12" s="45">
        <v>68830000</v>
      </c>
      <c r="F12" s="46">
        <v>1</v>
      </c>
      <c r="G12" s="44" t="s">
        <v>75</v>
      </c>
      <c r="H12" s="53" t="s">
        <v>60</v>
      </c>
      <c r="I12" s="53" t="s">
        <v>53</v>
      </c>
      <c r="J12" s="80">
        <v>43466</v>
      </c>
      <c r="K12" s="80">
        <v>43525</v>
      </c>
      <c r="L12" s="80">
        <v>43556</v>
      </c>
      <c r="M12" s="47" t="s">
        <v>99</v>
      </c>
      <c r="N12" s="114" t="s">
        <v>448</v>
      </c>
      <c r="O12" s="148"/>
      <c r="P12" s="149"/>
      <c r="Q12" s="149"/>
      <c r="R12" s="149"/>
      <c r="S12" s="149"/>
      <c r="T12" s="150"/>
    </row>
    <row r="13" spans="1:20" s="85" customFormat="1" ht="65.25" customHeight="1" x14ac:dyDescent="0.25">
      <c r="A13" s="52" t="s">
        <v>182</v>
      </c>
      <c r="B13" s="52">
        <v>5</v>
      </c>
      <c r="C13" s="43" t="s">
        <v>151</v>
      </c>
      <c r="D13" s="44" t="s">
        <v>90</v>
      </c>
      <c r="E13" s="45">
        <v>30000000</v>
      </c>
      <c r="F13" s="46">
        <v>1</v>
      </c>
      <c r="G13" s="44" t="s">
        <v>75</v>
      </c>
      <c r="H13" s="53" t="s">
        <v>60</v>
      </c>
      <c r="I13" s="53" t="s">
        <v>53</v>
      </c>
      <c r="J13" s="80">
        <v>43466</v>
      </c>
      <c r="K13" s="80">
        <v>43525</v>
      </c>
      <c r="L13" s="80">
        <v>43556</v>
      </c>
      <c r="M13" s="47" t="s">
        <v>99</v>
      </c>
      <c r="N13" s="114" t="s">
        <v>449</v>
      </c>
      <c r="O13" s="82"/>
      <c r="P13" s="83"/>
      <c r="Q13" s="83"/>
      <c r="R13" s="83"/>
      <c r="S13" s="83"/>
      <c r="T13" s="84"/>
    </row>
    <row r="14" spans="1:20" s="85" customFormat="1" ht="30.75" customHeight="1" x14ac:dyDescent="0.25">
      <c r="A14" s="52" t="s">
        <v>183</v>
      </c>
      <c r="B14" s="52">
        <v>6</v>
      </c>
      <c r="C14" s="43" t="s">
        <v>148</v>
      </c>
      <c r="D14" s="44" t="s">
        <v>90</v>
      </c>
      <c r="E14" s="45">
        <v>52080000</v>
      </c>
      <c r="F14" s="46">
        <v>1</v>
      </c>
      <c r="G14" s="44" t="s">
        <v>75</v>
      </c>
      <c r="H14" s="53" t="s">
        <v>60</v>
      </c>
      <c r="I14" s="53" t="s">
        <v>53</v>
      </c>
      <c r="J14" s="80">
        <v>43466</v>
      </c>
      <c r="K14" s="80">
        <v>43525</v>
      </c>
      <c r="L14" s="80">
        <v>43556</v>
      </c>
      <c r="M14" s="47" t="s">
        <v>99</v>
      </c>
      <c r="N14" s="114" t="s">
        <v>450</v>
      </c>
      <c r="O14" s="82"/>
      <c r="P14" s="83"/>
      <c r="Q14" s="83"/>
      <c r="R14" s="83"/>
      <c r="S14" s="83"/>
      <c r="T14" s="84"/>
    </row>
    <row r="15" spans="1:20" s="85" customFormat="1" ht="30.75" customHeight="1" x14ac:dyDescent="0.25">
      <c r="A15" s="52" t="s">
        <v>165</v>
      </c>
      <c r="B15" s="43">
        <v>7</v>
      </c>
      <c r="C15" s="43" t="s">
        <v>148</v>
      </c>
      <c r="D15" s="44" t="s">
        <v>90</v>
      </c>
      <c r="E15" s="45">
        <v>58800000</v>
      </c>
      <c r="F15" s="46">
        <v>1</v>
      </c>
      <c r="G15" s="44" t="s">
        <v>75</v>
      </c>
      <c r="H15" s="53" t="s">
        <v>60</v>
      </c>
      <c r="I15" s="53" t="s">
        <v>53</v>
      </c>
      <c r="J15" s="80">
        <v>43466</v>
      </c>
      <c r="K15" s="80">
        <v>43525</v>
      </c>
      <c r="L15" s="80">
        <v>43556</v>
      </c>
      <c r="M15" s="47" t="s">
        <v>99</v>
      </c>
      <c r="N15" s="114" t="s">
        <v>451</v>
      </c>
      <c r="O15" s="82"/>
      <c r="P15" s="83"/>
      <c r="Q15" s="83"/>
      <c r="R15" s="83"/>
      <c r="S15" s="83"/>
      <c r="T15" s="84"/>
    </row>
    <row r="16" spans="1:20" s="85" customFormat="1" ht="30.75" customHeight="1" x14ac:dyDescent="0.25">
      <c r="A16" s="52" t="s">
        <v>184</v>
      </c>
      <c r="B16" s="43">
        <v>8</v>
      </c>
      <c r="C16" s="43" t="s">
        <v>148</v>
      </c>
      <c r="D16" s="44" t="s">
        <v>90</v>
      </c>
      <c r="E16" s="45">
        <v>35280000</v>
      </c>
      <c r="F16" s="46">
        <v>1</v>
      </c>
      <c r="G16" s="44" t="s">
        <v>75</v>
      </c>
      <c r="H16" s="53" t="s">
        <v>60</v>
      </c>
      <c r="I16" s="53" t="s">
        <v>53</v>
      </c>
      <c r="J16" s="80">
        <v>43466</v>
      </c>
      <c r="K16" s="80">
        <v>43525</v>
      </c>
      <c r="L16" s="80">
        <v>43556</v>
      </c>
      <c r="M16" s="47" t="s">
        <v>99</v>
      </c>
      <c r="N16" s="114" t="s">
        <v>452</v>
      </c>
      <c r="O16" s="82"/>
      <c r="P16" s="83"/>
      <c r="Q16" s="83"/>
      <c r="R16" s="83"/>
      <c r="S16" s="83"/>
      <c r="T16" s="84"/>
    </row>
    <row r="17" spans="1:20" s="85" customFormat="1" ht="30.75" customHeight="1" x14ac:dyDescent="0.25">
      <c r="A17" s="52" t="s">
        <v>185</v>
      </c>
      <c r="B17" s="43">
        <v>9</v>
      </c>
      <c r="C17" s="43" t="s">
        <v>148</v>
      </c>
      <c r="D17" s="44" t="s">
        <v>90</v>
      </c>
      <c r="E17" s="45">
        <v>210000000</v>
      </c>
      <c r="F17" s="46">
        <v>1</v>
      </c>
      <c r="G17" s="44" t="s">
        <v>75</v>
      </c>
      <c r="H17" s="53" t="s">
        <v>60</v>
      </c>
      <c r="I17" s="53" t="s">
        <v>63</v>
      </c>
      <c r="J17" s="80">
        <v>43466</v>
      </c>
      <c r="K17" s="80">
        <v>43525</v>
      </c>
      <c r="L17" s="80">
        <v>43556</v>
      </c>
      <c r="M17" s="47" t="s">
        <v>99</v>
      </c>
      <c r="N17" s="114" t="s">
        <v>453</v>
      </c>
      <c r="O17" s="82"/>
      <c r="P17" s="83"/>
      <c r="Q17" s="83"/>
      <c r="R17" s="83"/>
      <c r="S17" s="83"/>
      <c r="T17" s="84"/>
    </row>
    <row r="18" spans="1:20" s="85" customFormat="1" ht="30.75" customHeight="1" x14ac:dyDescent="0.25">
      <c r="A18" s="52" t="s">
        <v>166</v>
      </c>
      <c r="B18" s="43">
        <v>10</v>
      </c>
      <c r="C18" s="43" t="s">
        <v>148</v>
      </c>
      <c r="D18" s="44" t="s">
        <v>90</v>
      </c>
      <c r="E18" s="45">
        <v>11140000</v>
      </c>
      <c r="F18" s="46">
        <v>1</v>
      </c>
      <c r="G18" s="44" t="s">
        <v>75</v>
      </c>
      <c r="H18" s="53" t="s">
        <v>60</v>
      </c>
      <c r="I18" s="53" t="s">
        <v>53</v>
      </c>
      <c r="J18" s="80">
        <v>43466</v>
      </c>
      <c r="K18" s="80">
        <v>43525</v>
      </c>
      <c r="L18" s="80">
        <v>43556</v>
      </c>
      <c r="M18" s="47" t="s">
        <v>99</v>
      </c>
      <c r="N18" s="114" t="s">
        <v>454</v>
      </c>
      <c r="O18" s="82"/>
      <c r="P18" s="83"/>
      <c r="Q18" s="83"/>
      <c r="R18" s="83"/>
      <c r="S18" s="83"/>
      <c r="T18" s="84"/>
    </row>
    <row r="19" spans="1:20" s="85" customFormat="1" ht="30.75" customHeight="1" x14ac:dyDescent="0.25">
      <c r="A19" s="52" t="s">
        <v>186</v>
      </c>
      <c r="B19" s="140">
        <v>11</v>
      </c>
      <c r="C19" s="43" t="s">
        <v>148</v>
      </c>
      <c r="D19" s="44" t="s">
        <v>90</v>
      </c>
      <c r="E19" s="45">
        <v>8400000</v>
      </c>
      <c r="F19" s="46">
        <v>1</v>
      </c>
      <c r="G19" s="44" t="s">
        <v>75</v>
      </c>
      <c r="H19" s="53" t="s">
        <v>60</v>
      </c>
      <c r="I19" s="53" t="s">
        <v>53</v>
      </c>
      <c r="J19" s="80">
        <v>43617</v>
      </c>
      <c r="K19" s="80">
        <v>43647</v>
      </c>
      <c r="L19" s="80">
        <v>43709</v>
      </c>
      <c r="M19" s="182" t="s">
        <v>99</v>
      </c>
      <c r="N19" s="114" t="s">
        <v>747</v>
      </c>
      <c r="O19" s="82"/>
      <c r="P19" s="83"/>
      <c r="Q19" s="83"/>
      <c r="R19" s="83"/>
      <c r="S19" s="83"/>
      <c r="T19" s="84"/>
    </row>
    <row r="20" spans="1:20" s="85" customFormat="1" ht="51.75" customHeight="1" x14ac:dyDescent="0.25">
      <c r="A20" s="52" t="s">
        <v>214</v>
      </c>
      <c r="B20" s="43">
        <v>12</v>
      </c>
      <c r="C20" s="43" t="s">
        <v>491</v>
      </c>
      <c r="D20" s="44" t="s">
        <v>90</v>
      </c>
      <c r="E20" s="45">
        <f>3750000+2000000</f>
        <v>5750000</v>
      </c>
      <c r="F20" s="46">
        <v>1</v>
      </c>
      <c r="G20" s="44" t="s">
        <v>75</v>
      </c>
      <c r="H20" s="53" t="s">
        <v>60</v>
      </c>
      <c r="I20" s="53" t="s">
        <v>53</v>
      </c>
      <c r="J20" s="80">
        <v>43466</v>
      </c>
      <c r="K20" s="80">
        <v>43525</v>
      </c>
      <c r="L20" s="80">
        <v>43556</v>
      </c>
      <c r="M20" s="47" t="s">
        <v>99</v>
      </c>
      <c r="N20" s="114" t="s">
        <v>456</v>
      </c>
      <c r="O20" s="82"/>
      <c r="P20" s="83"/>
      <c r="Q20" s="83"/>
      <c r="R20" s="83"/>
      <c r="S20" s="83"/>
      <c r="T20" s="84"/>
    </row>
    <row r="21" spans="1:20" s="85" customFormat="1" ht="51.75" customHeight="1" x14ac:dyDescent="0.25">
      <c r="A21" s="52" t="s">
        <v>289</v>
      </c>
      <c r="B21" s="43">
        <v>13</v>
      </c>
      <c r="C21" s="43" t="s">
        <v>167</v>
      </c>
      <c r="D21" s="44" t="s">
        <v>90</v>
      </c>
      <c r="E21" s="45">
        <f>200000000+4800000</f>
        <v>204800000</v>
      </c>
      <c r="F21" s="46">
        <v>1</v>
      </c>
      <c r="G21" s="44" t="s">
        <v>75</v>
      </c>
      <c r="H21" s="53" t="s">
        <v>60</v>
      </c>
      <c r="I21" s="53" t="s">
        <v>63</v>
      </c>
      <c r="J21" s="80">
        <v>43466</v>
      </c>
      <c r="K21" s="80">
        <v>43525</v>
      </c>
      <c r="L21" s="80">
        <v>43556</v>
      </c>
      <c r="M21" s="47" t="s">
        <v>99</v>
      </c>
      <c r="N21" s="114" t="s">
        <v>457</v>
      </c>
      <c r="O21" s="82"/>
      <c r="P21" s="83"/>
      <c r="Q21" s="83"/>
      <c r="R21" s="83"/>
      <c r="S21" s="83"/>
      <c r="T21" s="84"/>
    </row>
    <row r="22" spans="1:20" s="85" customFormat="1" ht="47.25" customHeight="1" x14ac:dyDescent="0.25">
      <c r="A22" s="52" t="s">
        <v>187</v>
      </c>
      <c r="B22" s="43">
        <v>14</v>
      </c>
      <c r="C22" s="43" t="s">
        <v>148</v>
      </c>
      <c r="D22" s="44" t="s">
        <v>90</v>
      </c>
      <c r="E22" s="45">
        <v>16900000</v>
      </c>
      <c r="F22" s="46">
        <v>1</v>
      </c>
      <c r="G22" s="44" t="s">
        <v>75</v>
      </c>
      <c r="H22" s="53" t="s">
        <v>60</v>
      </c>
      <c r="I22" s="53" t="s">
        <v>53</v>
      </c>
      <c r="J22" s="80">
        <v>43466</v>
      </c>
      <c r="K22" s="80">
        <v>43525</v>
      </c>
      <c r="L22" s="80">
        <v>43556</v>
      </c>
      <c r="M22" s="47" t="s">
        <v>99</v>
      </c>
      <c r="N22" s="114" t="s">
        <v>458</v>
      </c>
      <c r="O22" s="82"/>
      <c r="P22" s="83"/>
      <c r="Q22" s="83"/>
      <c r="R22" s="83"/>
      <c r="S22" s="83"/>
      <c r="T22" s="84"/>
    </row>
    <row r="23" spans="1:20" s="85" customFormat="1" ht="30.75" customHeight="1" x14ac:dyDescent="0.25">
      <c r="A23" s="52" t="s">
        <v>188</v>
      </c>
      <c r="B23" s="43">
        <v>15</v>
      </c>
      <c r="C23" s="43" t="s">
        <v>148</v>
      </c>
      <c r="D23" s="44" t="s">
        <v>90</v>
      </c>
      <c r="E23" s="45">
        <v>5880000</v>
      </c>
      <c r="F23" s="46">
        <v>1</v>
      </c>
      <c r="G23" s="44" t="s">
        <v>75</v>
      </c>
      <c r="H23" s="53" t="s">
        <v>60</v>
      </c>
      <c r="I23" s="53" t="s">
        <v>53</v>
      </c>
      <c r="J23" s="80">
        <v>43466</v>
      </c>
      <c r="K23" s="80">
        <v>43525</v>
      </c>
      <c r="L23" s="80">
        <v>43556</v>
      </c>
      <c r="M23" s="47" t="s">
        <v>99</v>
      </c>
      <c r="N23" s="114" t="s">
        <v>459</v>
      </c>
      <c r="O23" s="82"/>
      <c r="P23" s="83"/>
      <c r="Q23" s="83"/>
      <c r="R23" s="83"/>
      <c r="S23" s="83"/>
      <c r="T23" s="84"/>
    </row>
    <row r="24" spans="1:20" s="85" customFormat="1" ht="56.45" customHeight="1" x14ac:dyDescent="0.25">
      <c r="A24" s="52" t="s">
        <v>204</v>
      </c>
      <c r="B24" s="96">
        <v>16</v>
      </c>
      <c r="C24" s="43" t="s">
        <v>160</v>
      </c>
      <c r="D24" s="44" t="s">
        <v>90</v>
      </c>
      <c r="E24" s="45">
        <v>148000000</v>
      </c>
      <c r="F24" s="46">
        <v>1</v>
      </c>
      <c r="G24" s="44" t="s">
        <v>75</v>
      </c>
      <c r="H24" s="53" t="s">
        <v>60</v>
      </c>
      <c r="I24" s="53" t="s">
        <v>63</v>
      </c>
      <c r="J24" s="80">
        <v>43466</v>
      </c>
      <c r="K24" s="80">
        <v>43497</v>
      </c>
      <c r="L24" s="80">
        <v>43555</v>
      </c>
      <c r="M24" s="47" t="s">
        <v>99</v>
      </c>
      <c r="N24" s="114" t="s">
        <v>460</v>
      </c>
      <c r="O24" s="82"/>
      <c r="P24" s="83"/>
      <c r="Q24" s="83"/>
      <c r="R24" s="83"/>
      <c r="S24" s="83"/>
      <c r="T24" s="84"/>
    </row>
    <row r="25" spans="1:20" s="85" customFormat="1" ht="30.75" customHeight="1" x14ac:dyDescent="0.25">
      <c r="A25" s="52" t="s">
        <v>168</v>
      </c>
      <c r="B25" s="43">
        <v>17</v>
      </c>
      <c r="C25" s="43" t="s">
        <v>147</v>
      </c>
      <c r="D25" s="44" t="s">
        <v>90</v>
      </c>
      <c r="E25" s="45">
        <v>22000000</v>
      </c>
      <c r="F25" s="46">
        <v>1</v>
      </c>
      <c r="G25" s="44" t="s">
        <v>75</v>
      </c>
      <c r="H25" s="53" t="s">
        <v>60</v>
      </c>
      <c r="I25" s="53" t="s">
        <v>53</v>
      </c>
      <c r="J25" s="80">
        <v>43466</v>
      </c>
      <c r="K25" s="80">
        <v>43525</v>
      </c>
      <c r="L25" s="80">
        <v>43556</v>
      </c>
      <c r="M25" s="47" t="s">
        <v>99</v>
      </c>
      <c r="N25" s="114" t="s">
        <v>461</v>
      </c>
      <c r="O25" s="82"/>
      <c r="P25" s="83"/>
      <c r="Q25" s="83"/>
      <c r="R25" s="83"/>
      <c r="S25" s="83"/>
      <c r="T25" s="84"/>
    </row>
    <row r="26" spans="1:20" s="85" customFormat="1" ht="30.75" customHeight="1" x14ac:dyDescent="0.25">
      <c r="A26" s="52" t="s">
        <v>189</v>
      </c>
      <c r="B26" s="43">
        <v>18</v>
      </c>
      <c r="C26" s="43" t="s">
        <v>154</v>
      </c>
      <c r="D26" s="44" t="s">
        <v>90</v>
      </c>
      <c r="E26" s="45">
        <v>2500000</v>
      </c>
      <c r="F26" s="46">
        <v>1</v>
      </c>
      <c r="G26" s="44" t="s">
        <v>75</v>
      </c>
      <c r="H26" s="53" t="s">
        <v>60</v>
      </c>
      <c r="I26" s="53" t="s">
        <v>53</v>
      </c>
      <c r="J26" s="80">
        <v>43466</v>
      </c>
      <c r="K26" s="80">
        <v>43525</v>
      </c>
      <c r="L26" s="80">
        <v>43556</v>
      </c>
      <c r="M26" s="47" t="s">
        <v>99</v>
      </c>
      <c r="N26" s="114" t="s">
        <v>462</v>
      </c>
      <c r="O26" s="82"/>
      <c r="P26" s="83"/>
      <c r="Q26" s="83"/>
      <c r="R26" s="83"/>
      <c r="S26" s="83"/>
      <c r="T26" s="84"/>
    </row>
    <row r="27" spans="1:20" s="85" customFormat="1" ht="72" customHeight="1" x14ac:dyDescent="0.25">
      <c r="A27" s="52" t="s">
        <v>190</v>
      </c>
      <c r="B27" s="43">
        <v>19</v>
      </c>
      <c r="C27" s="43" t="s">
        <v>149</v>
      </c>
      <c r="D27" s="44" t="s">
        <v>90</v>
      </c>
      <c r="E27" s="45">
        <v>50000000</v>
      </c>
      <c r="F27" s="46">
        <v>1</v>
      </c>
      <c r="G27" s="44" t="s">
        <v>75</v>
      </c>
      <c r="H27" s="53" t="s">
        <v>60</v>
      </c>
      <c r="I27" s="53" t="s">
        <v>53</v>
      </c>
      <c r="J27" s="80">
        <v>43617</v>
      </c>
      <c r="K27" s="80">
        <v>43647</v>
      </c>
      <c r="L27" s="80">
        <v>43678</v>
      </c>
      <c r="M27" s="47" t="s">
        <v>99</v>
      </c>
      <c r="N27" s="114" t="s">
        <v>752</v>
      </c>
      <c r="O27" s="82"/>
      <c r="P27" s="83"/>
      <c r="Q27" s="83"/>
      <c r="R27" s="83"/>
      <c r="S27" s="83"/>
      <c r="T27" s="84"/>
    </row>
    <row r="28" spans="1:20" s="85" customFormat="1" ht="30.75" customHeight="1" x14ac:dyDescent="0.25">
      <c r="A28" s="52" t="s">
        <v>218</v>
      </c>
      <c r="B28" s="43">
        <v>20</v>
      </c>
      <c r="C28" s="43" t="s">
        <v>155</v>
      </c>
      <c r="D28" s="44" t="s">
        <v>90</v>
      </c>
      <c r="E28" s="45">
        <v>50000000</v>
      </c>
      <c r="F28" s="46">
        <v>1</v>
      </c>
      <c r="G28" s="44" t="s">
        <v>75</v>
      </c>
      <c r="H28" s="53" t="s">
        <v>60</v>
      </c>
      <c r="I28" s="53" t="s">
        <v>53</v>
      </c>
      <c r="J28" s="80">
        <v>43466</v>
      </c>
      <c r="K28" s="80">
        <v>43525</v>
      </c>
      <c r="L28" s="80">
        <v>43556</v>
      </c>
      <c r="M28" s="47" t="s">
        <v>99</v>
      </c>
      <c r="N28" s="114" t="s">
        <v>463</v>
      </c>
      <c r="O28" s="82"/>
      <c r="P28" s="83"/>
      <c r="Q28" s="83"/>
      <c r="R28" s="83"/>
      <c r="S28" s="83"/>
      <c r="T28" s="84"/>
    </row>
    <row r="29" spans="1:20" s="85" customFormat="1" ht="73.5" customHeight="1" x14ac:dyDescent="0.25">
      <c r="A29" s="52" t="s">
        <v>391</v>
      </c>
      <c r="B29" s="52">
        <v>21</v>
      </c>
      <c r="C29" s="52" t="s">
        <v>178</v>
      </c>
      <c r="D29" s="52" t="s">
        <v>91</v>
      </c>
      <c r="E29" s="116">
        <v>732200000</v>
      </c>
      <c r="F29" s="46">
        <v>1</v>
      </c>
      <c r="G29" s="52" t="s">
        <v>75</v>
      </c>
      <c r="H29" s="53" t="s">
        <v>60</v>
      </c>
      <c r="I29" s="53" t="s">
        <v>63</v>
      </c>
      <c r="J29" s="52">
        <v>43466</v>
      </c>
      <c r="K29" s="52">
        <v>43497</v>
      </c>
      <c r="L29" s="52">
        <v>43555</v>
      </c>
      <c r="M29" s="52" t="s">
        <v>99</v>
      </c>
      <c r="N29" s="144" t="s">
        <v>464</v>
      </c>
      <c r="O29" s="146"/>
      <c r="P29" s="83"/>
      <c r="Q29" s="83"/>
      <c r="R29" s="83"/>
      <c r="S29" s="83"/>
      <c r="T29" s="84"/>
    </row>
    <row r="30" spans="1:20" s="85" customFormat="1" ht="98.25" customHeight="1" x14ac:dyDescent="0.25">
      <c r="A30" s="52" t="s">
        <v>192</v>
      </c>
      <c r="B30" s="96">
        <v>22</v>
      </c>
      <c r="C30" s="43" t="s">
        <v>177</v>
      </c>
      <c r="D30" s="44" t="s">
        <v>90</v>
      </c>
      <c r="E30" s="45">
        <v>185422249</v>
      </c>
      <c r="F30" s="46">
        <v>1</v>
      </c>
      <c r="G30" s="44" t="s">
        <v>75</v>
      </c>
      <c r="H30" s="53" t="s">
        <v>60</v>
      </c>
      <c r="I30" s="53" t="s">
        <v>63</v>
      </c>
      <c r="J30" s="80">
        <v>43466</v>
      </c>
      <c r="K30" s="80">
        <v>43525</v>
      </c>
      <c r="L30" s="80">
        <v>43556</v>
      </c>
      <c r="M30" s="47" t="s">
        <v>99</v>
      </c>
      <c r="N30" s="114" t="s">
        <v>465</v>
      </c>
      <c r="O30" s="82"/>
      <c r="P30" s="83"/>
      <c r="Q30" s="83"/>
      <c r="R30" s="83"/>
      <c r="S30" s="83"/>
      <c r="T30" s="84"/>
    </row>
    <row r="31" spans="1:20" s="85" customFormat="1" ht="30.75" customHeight="1" x14ac:dyDescent="0.25">
      <c r="A31" s="52" t="s">
        <v>193</v>
      </c>
      <c r="B31" s="96">
        <v>23</v>
      </c>
      <c r="C31" s="43" t="s">
        <v>147</v>
      </c>
      <c r="D31" s="44" t="s">
        <v>90</v>
      </c>
      <c r="E31" s="45">
        <v>36000000</v>
      </c>
      <c r="F31" s="46">
        <v>1</v>
      </c>
      <c r="G31" s="44" t="s">
        <v>75</v>
      </c>
      <c r="H31" s="53" t="s">
        <v>60</v>
      </c>
      <c r="I31" s="53" t="s">
        <v>53</v>
      </c>
      <c r="J31" s="80">
        <v>43466</v>
      </c>
      <c r="K31" s="80">
        <v>43525</v>
      </c>
      <c r="L31" s="80">
        <v>43556</v>
      </c>
      <c r="M31" s="47" t="s">
        <v>99</v>
      </c>
      <c r="N31" s="114" t="s">
        <v>466</v>
      </c>
      <c r="O31" s="82"/>
      <c r="P31" s="83"/>
      <c r="Q31" s="83"/>
      <c r="R31" s="83"/>
      <c r="S31" s="83"/>
      <c r="T31" s="84"/>
    </row>
    <row r="32" spans="1:20" s="85" customFormat="1" ht="48.75" customHeight="1" x14ac:dyDescent="0.25">
      <c r="A32" s="52" t="s">
        <v>220</v>
      </c>
      <c r="B32" s="43">
        <v>24</v>
      </c>
      <c r="C32" s="43" t="s">
        <v>153</v>
      </c>
      <c r="D32" s="44" t="s">
        <v>90</v>
      </c>
      <c r="E32" s="45">
        <v>10000000</v>
      </c>
      <c r="F32" s="46">
        <v>1</v>
      </c>
      <c r="G32" s="44" t="s">
        <v>75</v>
      </c>
      <c r="H32" s="53" t="s">
        <v>60</v>
      </c>
      <c r="I32" s="53" t="s">
        <v>53</v>
      </c>
      <c r="J32" s="80">
        <v>43466</v>
      </c>
      <c r="K32" s="80">
        <v>43525</v>
      </c>
      <c r="L32" s="80">
        <v>43556</v>
      </c>
      <c r="M32" s="47" t="s">
        <v>99</v>
      </c>
      <c r="N32" s="114" t="s">
        <v>467</v>
      </c>
      <c r="O32" s="82"/>
      <c r="P32" s="83"/>
      <c r="Q32" s="83"/>
      <c r="R32" s="83"/>
      <c r="S32" s="83"/>
      <c r="T32" s="84"/>
    </row>
    <row r="33" spans="1:20" s="85" customFormat="1" ht="40.5" customHeight="1" x14ac:dyDescent="0.25">
      <c r="A33" s="52" t="s">
        <v>194</v>
      </c>
      <c r="B33" s="43">
        <v>25</v>
      </c>
      <c r="C33" s="43" t="s">
        <v>147</v>
      </c>
      <c r="D33" s="44" t="s">
        <v>90</v>
      </c>
      <c r="E33" s="45">
        <v>5400000</v>
      </c>
      <c r="F33" s="46">
        <v>1</v>
      </c>
      <c r="G33" s="44" t="s">
        <v>75</v>
      </c>
      <c r="H33" s="53" t="s">
        <v>60</v>
      </c>
      <c r="I33" s="53" t="s">
        <v>53</v>
      </c>
      <c r="J33" s="80">
        <v>43466</v>
      </c>
      <c r="K33" s="80">
        <v>43525</v>
      </c>
      <c r="L33" s="80">
        <v>43556</v>
      </c>
      <c r="M33" s="47" t="s">
        <v>99</v>
      </c>
      <c r="N33" s="114" t="s">
        <v>628</v>
      </c>
      <c r="O33" s="82"/>
      <c r="P33" s="83"/>
      <c r="Q33" s="83"/>
      <c r="R33" s="83"/>
      <c r="S33" s="83"/>
      <c r="T33" s="84"/>
    </row>
    <row r="34" spans="1:20" s="85" customFormat="1" ht="30.75" customHeight="1" x14ac:dyDescent="0.25">
      <c r="A34" s="52" t="s">
        <v>205</v>
      </c>
      <c r="B34" s="43">
        <v>26</v>
      </c>
      <c r="C34" s="43" t="s">
        <v>147</v>
      </c>
      <c r="D34" s="44" t="s">
        <v>90</v>
      </c>
      <c r="E34" s="45">
        <v>2000000</v>
      </c>
      <c r="F34" s="46">
        <v>1</v>
      </c>
      <c r="G34" s="44" t="s">
        <v>75</v>
      </c>
      <c r="H34" s="53" t="s">
        <v>60</v>
      </c>
      <c r="I34" s="53" t="s">
        <v>53</v>
      </c>
      <c r="J34" s="80">
        <v>43466</v>
      </c>
      <c r="K34" s="80">
        <v>43525</v>
      </c>
      <c r="L34" s="80">
        <v>43556</v>
      </c>
      <c r="M34" s="47" t="s">
        <v>99</v>
      </c>
      <c r="N34" s="114" t="s">
        <v>468</v>
      </c>
      <c r="O34" s="82"/>
      <c r="P34" s="83"/>
      <c r="Q34" s="83"/>
      <c r="R34" s="83"/>
      <c r="S34" s="83"/>
      <c r="T34" s="84"/>
    </row>
    <row r="35" spans="1:20" s="85" customFormat="1" ht="30.75" customHeight="1" x14ac:dyDescent="0.25">
      <c r="A35" s="52" t="s">
        <v>195</v>
      </c>
      <c r="B35" s="43">
        <v>27</v>
      </c>
      <c r="C35" s="43" t="s">
        <v>147</v>
      </c>
      <c r="D35" s="44" t="s">
        <v>90</v>
      </c>
      <c r="E35" s="45">
        <v>50000000</v>
      </c>
      <c r="F35" s="46">
        <v>1</v>
      </c>
      <c r="G35" s="44" t="s">
        <v>75</v>
      </c>
      <c r="H35" s="53" t="s">
        <v>60</v>
      </c>
      <c r="I35" s="53" t="s">
        <v>53</v>
      </c>
      <c r="J35" s="80">
        <v>43466</v>
      </c>
      <c r="K35" s="80">
        <v>43525</v>
      </c>
      <c r="L35" s="80">
        <v>43556</v>
      </c>
      <c r="M35" s="47" t="s">
        <v>99</v>
      </c>
      <c r="N35" s="114" t="s">
        <v>469</v>
      </c>
      <c r="O35" s="82"/>
      <c r="P35" s="83"/>
      <c r="Q35" s="83"/>
      <c r="R35" s="83"/>
      <c r="S35" s="83"/>
      <c r="T35" s="84"/>
    </row>
    <row r="36" spans="1:20" s="85" customFormat="1" ht="30.75" customHeight="1" x14ac:dyDescent="0.25">
      <c r="A36" s="52" t="s">
        <v>215</v>
      </c>
      <c r="B36" s="43">
        <v>28</v>
      </c>
      <c r="C36" s="43" t="s">
        <v>180</v>
      </c>
      <c r="D36" s="44" t="s">
        <v>90</v>
      </c>
      <c r="E36" s="45">
        <v>5000000</v>
      </c>
      <c r="F36" s="46">
        <v>1</v>
      </c>
      <c r="G36" s="44" t="s">
        <v>75</v>
      </c>
      <c r="H36" s="53" t="s">
        <v>60</v>
      </c>
      <c r="I36" s="53" t="s">
        <v>53</v>
      </c>
      <c r="J36" s="80">
        <v>43466</v>
      </c>
      <c r="K36" s="80">
        <v>43525</v>
      </c>
      <c r="L36" s="80">
        <v>43556</v>
      </c>
      <c r="M36" s="47" t="s">
        <v>99</v>
      </c>
      <c r="N36" s="114" t="s">
        <v>470</v>
      </c>
      <c r="O36" s="82"/>
      <c r="P36" s="83"/>
      <c r="Q36" s="83"/>
      <c r="R36" s="83"/>
      <c r="S36" s="83"/>
      <c r="T36" s="84"/>
    </row>
    <row r="37" spans="1:20" s="85" customFormat="1" ht="30.75" customHeight="1" x14ac:dyDescent="0.25">
      <c r="A37" s="52" t="s">
        <v>196</v>
      </c>
      <c r="B37" s="43">
        <v>123</v>
      </c>
      <c r="C37" s="43" t="s">
        <v>149</v>
      </c>
      <c r="D37" s="44" t="s">
        <v>90</v>
      </c>
      <c r="E37" s="45">
        <v>14000000</v>
      </c>
      <c r="F37" s="46">
        <v>1</v>
      </c>
      <c r="G37" s="44" t="s">
        <v>75</v>
      </c>
      <c r="H37" s="53" t="s">
        <v>60</v>
      </c>
      <c r="I37" s="53" t="s">
        <v>53</v>
      </c>
      <c r="J37" s="80">
        <v>43466</v>
      </c>
      <c r="K37" s="80">
        <v>43525</v>
      </c>
      <c r="L37" s="80">
        <v>43556</v>
      </c>
      <c r="M37" s="47" t="s">
        <v>99</v>
      </c>
      <c r="N37" s="114" t="s">
        <v>471</v>
      </c>
      <c r="O37" s="82"/>
      <c r="P37" s="83"/>
      <c r="Q37" s="83"/>
      <c r="R37" s="83"/>
      <c r="S37" s="83"/>
      <c r="T37" s="84"/>
    </row>
    <row r="38" spans="1:20" s="85" customFormat="1" ht="47.25" customHeight="1" x14ac:dyDescent="0.25">
      <c r="A38" s="52" t="s">
        <v>197</v>
      </c>
      <c r="B38" s="43">
        <v>124</v>
      </c>
      <c r="C38" s="43" t="s">
        <v>149</v>
      </c>
      <c r="D38" s="44" t="s">
        <v>90</v>
      </c>
      <c r="E38" s="45">
        <v>30000000</v>
      </c>
      <c r="F38" s="46">
        <v>1</v>
      </c>
      <c r="G38" s="44" t="s">
        <v>75</v>
      </c>
      <c r="H38" s="53" t="s">
        <v>60</v>
      </c>
      <c r="I38" s="53" t="s">
        <v>53</v>
      </c>
      <c r="J38" s="80">
        <v>43466</v>
      </c>
      <c r="K38" s="80">
        <v>43525</v>
      </c>
      <c r="L38" s="80">
        <v>43556</v>
      </c>
      <c r="M38" s="47" t="s">
        <v>99</v>
      </c>
      <c r="N38" s="114" t="s">
        <v>472</v>
      </c>
      <c r="O38" s="82"/>
      <c r="P38" s="83"/>
      <c r="Q38" s="83"/>
      <c r="R38" s="83"/>
      <c r="S38" s="83"/>
      <c r="T38" s="84"/>
    </row>
    <row r="39" spans="1:20" s="85" customFormat="1" ht="30.75" customHeight="1" x14ac:dyDescent="0.25">
      <c r="A39" s="52" t="s">
        <v>198</v>
      </c>
      <c r="B39" s="43">
        <v>125</v>
      </c>
      <c r="C39" s="43" t="s">
        <v>151</v>
      </c>
      <c r="D39" s="44" t="s">
        <v>90</v>
      </c>
      <c r="E39" s="45">
        <v>25200000</v>
      </c>
      <c r="F39" s="46">
        <v>1</v>
      </c>
      <c r="G39" s="44" t="s">
        <v>75</v>
      </c>
      <c r="H39" s="53" t="s">
        <v>60</v>
      </c>
      <c r="I39" s="53" t="s">
        <v>53</v>
      </c>
      <c r="J39" s="80">
        <v>43466</v>
      </c>
      <c r="K39" s="80">
        <v>43525</v>
      </c>
      <c r="L39" s="80">
        <v>43556</v>
      </c>
      <c r="M39" s="47" t="s">
        <v>99</v>
      </c>
      <c r="N39" s="114" t="s">
        <v>473</v>
      </c>
      <c r="O39" s="82"/>
      <c r="P39" s="83"/>
      <c r="Q39" s="83"/>
      <c r="R39" s="83"/>
      <c r="S39" s="83"/>
      <c r="T39" s="84"/>
    </row>
    <row r="40" spans="1:20" s="85" customFormat="1" ht="30.75" customHeight="1" x14ac:dyDescent="0.25">
      <c r="A40" s="52" t="s">
        <v>206</v>
      </c>
      <c r="B40" s="43">
        <v>126</v>
      </c>
      <c r="C40" s="43" t="s">
        <v>151</v>
      </c>
      <c r="D40" s="44" t="s">
        <v>90</v>
      </c>
      <c r="E40" s="45">
        <v>37800000</v>
      </c>
      <c r="F40" s="46">
        <v>1</v>
      </c>
      <c r="G40" s="44" t="s">
        <v>75</v>
      </c>
      <c r="H40" s="53" t="s">
        <v>60</v>
      </c>
      <c r="I40" s="53" t="s">
        <v>53</v>
      </c>
      <c r="J40" s="80">
        <v>43466</v>
      </c>
      <c r="K40" s="80">
        <v>43525</v>
      </c>
      <c r="L40" s="80">
        <v>43556</v>
      </c>
      <c r="M40" s="47" t="s">
        <v>99</v>
      </c>
      <c r="N40" s="114" t="s">
        <v>474</v>
      </c>
      <c r="O40" s="82"/>
      <c r="P40" s="83"/>
      <c r="Q40" s="83"/>
      <c r="R40" s="83"/>
      <c r="S40" s="83"/>
      <c r="T40" s="84"/>
    </row>
    <row r="41" spans="1:20" s="85" customFormat="1" ht="48" customHeight="1" x14ac:dyDescent="0.25">
      <c r="A41" s="52" t="s">
        <v>179</v>
      </c>
      <c r="B41" s="43">
        <v>127</v>
      </c>
      <c r="C41" s="43" t="s">
        <v>157</v>
      </c>
      <c r="D41" s="44" t="s">
        <v>90</v>
      </c>
      <c r="E41" s="45">
        <v>9800000</v>
      </c>
      <c r="F41" s="46">
        <v>1</v>
      </c>
      <c r="G41" s="44" t="s">
        <v>75</v>
      </c>
      <c r="H41" s="53" t="s">
        <v>60</v>
      </c>
      <c r="I41" s="53" t="s">
        <v>53</v>
      </c>
      <c r="J41" s="80">
        <v>43466</v>
      </c>
      <c r="K41" s="80">
        <v>43525</v>
      </c>
      <c r="L41" s="80">
        <v>43556</v>
      </c>
      <c r="M41" s="47" t="s">
        <v>99</v>
      </c>
      <c r="N41" s="114" t="s">
        <v>475</v>
      </c>
      <c r="O41" s="82"/>
      <c r="P41" s="83"/>
      <c r="Q41" s="83"/>
      <c r="R41" s="83"/>
      <c r="S41" s="83"/>
      <c r="T41" s="84"/>
    </row>
    <row r="42" spans="1:20" s="85" customFormat="1" ht="57.75" customHeight="1" x14ac:dyDescent="0.25">
      <c r="A42" s="52" t="s">
        <v>293</v>
      </c>
      <c r="B42" s="43">
        <v>128</v>
      </c>
      <c r="C42" s="43" t="s">
        <v>153</v>
      </c>
      <c r="D42" s="44" t="s">
        <v>90</v>
      </c>
      <c r="E42" s="45">
        <v>90450000</v>
      </c>
      <c r="F42" s="46">
        <v>1</v>
      </c>
      <c r="G42" s="44" t="s">
        <v>75</v>
      </c>
      <c r="H42" s="53" t="s">
        <v>60</v>
      </c>
      <c r="I42" s="53" t="s">
        <v>53</v>
      </c>
      <c r="J42" s="80">
        <v>43466</v>
      </c>
      <c r="K42" s="80">
        <v>43525</v>
      </c>
      <c r="L42" s="80">
        <v>43556</v>
      </c>
      <c r="M42" s="47" t="s">
        <v>99</v>
      </c>
      <c r="N42" s="114" t="s">
        <v>476</v>
      </c>
      <c r="O42" s="82"/>
      <c r="P42" s="83"/>
      <c r="Q42" s="83"/>
      <c r="R42" s="83"/>
      <c r="S42" s="83"/>
      <c r="T42" s="84"/>
    </row>
    <row r="43" spans="1:20" s="85" customFormat="1" ht="30.75" customHeight="1" x14ac:dyDescent="0.25">
      <c r="A43" s="52" t="s">
        <v>207</v>
      </c>
      <c r="B43" s="43">
        <v>129</v>
      </c>
      <c r="C43" s="43" t="s">
        <v>151</v>
      </c>
      <c r="D43" s="44" t="s">
        <v>90</v>
      </c>
      <c r="E43" s="45">
        <v>34037640</v>
      </c>
      <c r="F43" s="46">
        <v>1</v>
      </c>
      <c r="G43" s="44" t="s">
        <v>75</v>
      </c>
      <c r="H43" s="53" t="s">
        <v>60</v>
      </c>
      <c r="I43" s="53" t="s">
        <v>53</v>
      </c>
      <c r="J43" s="80">
        <v>43466</v>
      </c>
      <c r="K43" s="80">
        <v>43525</v>
      </c>
      <c r="L43" s="80">
        <v>43556</v>
      </c>
      <c r="M43" s="47" t="s">
        <v>99</v>
      </c>
      <c r="N43" s="114" t="s">
        <v>477</v>
      </c>
      <c r="O43" s="82"/>
      <c r="P43" s="83"/>
      <c r="Q43" s="83"/>
      <c r="R43" s="83"/>
      <c r="S43" s="83"/>
      <c r="T43" s="84"/>
    </row>
    <row r="44" spans="1:20" s="85" customFormat="1" ht="75" customHeight="1" x14ac:dyDescent="0.25">
      <c r="A44" s="81" t="s">
        <v>199</v>
      </c>
      <c r="B44" s="43">
        <v>130</v>
      </c>
      <c r="C44" s="81" t="s">
        <v>153</v>
      </c>
      <c r="D44" s="81" t="s">
        <v>90</v>
      </c>
      <c r="E44" s="45">
        <v>21000000</v>
      </c>
      <c r="F44" s="46">
        <v>1</v>
      </c>
      <c r="G44" s="81" t="s">
        <v>75</v>
      </c>
      <c r="H44" s="53" t="s">
        <v>60</v>
      </c>
      <c r="I44" s="53" t="s">
        <v>53</v>
      </c>
      <c r="J44" s="81">
        <v>43466</v>
      </c>
      <c r="K44" s="81">
        <v>43525</v>
      </c>
      <c r="L44" s="81">
        <v>43556</v>
      </c>
      <c r="M44" s="81" t="s">
        <v>99</v>
      </c>
      <c r="N44" s="114" t="s">
        <v>478</v>
      </c>
      <c r="O44" s="82"/>
      <c r="P44" s="83"/>
      <c r="Q44" s="83"/>
      <c r="R44" s="83"/>
      <c r="S44" s="83"/>
      <c r="T44" s="84"/>
    </row>
    <row r="45" spans="1:20" s="85" customFormat="1" ht="66.75" customHeight="1" x14ac:dyDescent="0.25">
      <c r="A45" s="52" t="s">
        <v>221</v>
      </c>
      <c r="B45" s="43">
        <v>131</v>
      </c>
      <c r="C45" s="43" t="s">
        <v>149</v>
      </c>
      <c r="D45" s="44" t="s">
        <v>90</v>
      </c>
      <c r="E45" s="45">
        <v>2000000</v>
      </c>
      <c r="F45" s="46">
        <v>1</v>
      </c>
      <c r="G45" s="44" t="s">
        <v>75</v>
      </c>
      <c r="H45" s="53" t="s">
        <v>60</v>
      </c>
      <c r="I45" s="53" t="s">
        <v>53</v>
      </c>
      <c r="J45" s="80">
        <v>43497</v>
      </c>
      <c r="K45" s="80">
        <v>43556</v>
      </c>
      <c r="L45" s="80">
        <v>43617</v>
      </c>
      <c r="M45" s="47" t="s">
        <v>99</v>
      </c>
      <c r="N45" s="114" t="s">
        <v>479</v>
      </c>
      <c r="O45" s="82"/>
      <c r="P45" s="83"/>
      <c r="Q45" s="83"/>
      <c r="R45" s="83"/>
      <c r="S45" s="83"/>
      <c r="T45" s="84"/>
    </row>
    <row r="46" spans="1:20" s="85" customFormat="1" ht="66.75" customHeight="1" x14ac:dyDescent="0.25">
      <c r="A46" s="52" t="s">
        <v>222</v>
      </c>
      <c r="B46" s="43">
        <v>132</v>
      </c>
      <c r="C46" s="43" t="s">
        <v>149</v>
      </c>
      <c r="D46" s="44" t="s">
        <v>90</v>
      </c>
      <c r="E46" s="45">
        <v>2000000</v>
      </c>
      <c r="F46" s="46">
        <v>1</v>
      </c>
      <c r="G46" s="44" t="s">
        <v>75</v>
      </c>
      <c r="H46" s="53" t="s">
        <v>60</v>
      </c>
      <c r="I46" s="53" t="s">
        <v>53</v>
      </c>
      <c r="J46" s="80">
        <v>43497</v>
      </c>
      <c r="K46" s="80">
        <v>43556</v>
      </c>
      <c r="L46" s="80">
        <v>43617</v>
      </c>
      <c r="M46" s="47" t="s">
        <v>99</v>
      </c>
      <c r="N46" s="114" t="s">
        <v>480</v>
      </c>
      <c r="O46" s="82"/>
      <c r="P46" s="83"/>
      <c r="Q46" s="83"/>
      <c r="R46" s="83"/>
      <c r="S46" s="83"/>
      <c r="T46" s="84"/>
    </row>
    <row r="47" spans="1:20" s="85" customFormat="1" ht="66.75" customHeight="1" x14ac:dyDescent="0.25">
      <c r="A47" s="52" t="s">
        <v>223</v>
      </c>
      <c r="B47" s="43">
        <v>133</v>
      </c>
      <c r="C47" s="43" t="s">
        <v>149</v>
      </c>
      <c r="D47" s="44" t="s">
        <v>90</v>
      </c>
      <c r="E47" s="45">
        <v>4000000</v>
      </c>
      <c r="F47" s="46">
        <v>1</v>
      </c>
      <c r="G47" s="44" t="s">
        <v>75</v>
      </c>
      <c r="H47" s="53" t="s">
        <v>60</v>
      </c>
      <c r="I47" s="53" t="s">
        <v>53</v>
      </c>
      <c r="J47" s="80">
        <v>43497</v>
      </c>
      <c r="K47" s="80">
        <v>43556</v>
      </c>
      <c r="L47" s="80">
        <v>43617</v>
      </c>
      <c r="M47" s="47" t="s">
        <v>99</v>
      </c>
      <c r="N47" s="114" t="s">
        <v>481</v>
      </c>
      <c r="O47" s="82"/>
      <c r="P47" s="83"/>
      <c r="Q47" s="83"/>
      <c r="R47" s="83"/>
      <c r="S47" s="83"/>
      <c r="T47" s="84"/>
    </row>
    <row r="48" spans="1:20" s="85" customFormat="1" ht="30.75" customHeight="1" x14ac:dyDescent="0.25">
      <c r="A48" s="52" t="s">
        <v>224</v>
      </c>
      <c r="B48" s="43">
        <v>134</v>
      </c>
      <c r="C48" s="43" t="s">
        <v>151</v>
      </c>
      <c r="D48" s="44" t="s">
        <v>90</v>
      </c>
      <c r="E48" s="45">
        <v>45000000</v>
      </c>
      <c r="F48" s="46">
        <v>1</v>
      </c>
      <c r="G48" s="44" t="s">
        <v>75</v>
      </c>
      <c r="H48" s="53" t="s">
        <v>60</v>
      </c>
      <c r="I48" s="53" t="s">
        <v>53</v>
      </c>
      <c r="J48" s="80">
        <v>43497</v>
      </c>
      <c r="K48" s="80">
        <v>43556</v>
      </c>
      <c r="L48" s="80">
        <v>43617</v>
      </c>
      <c r="M48" s="47" t="s">
        <v>99</v>
      </c>
      <c r="N48" s="114" t="s">
        <v>482</v>
      </c>
      <c r="O48" s="82"/>
      <c r="P48" s="83"/>
      <c r="Q48" s="83"/>
      <c r="R48" s="83"/>
      <c r="S48" s="83"/>
      <c r="T48" s="84"/>
    </row>
    <row r="49" spans="1:20" s="85" customFormat="1" ht="30.75" customHeight="1" x14ac:dyDescent="0.25">
      <c r="A49" s="52" t="s">
        <v>225</v>
      </c>
      <c r="B49" s="43">
        <v>135</v>
      </c>
      <c r="C49" s="43" t="s">
        <v>157</v>
      </c>
      <c r="D49" s="44" t="s">
        <v>90</v>
      </c>
      <c r="E49" s="45">
        <v>8000000</v>
      </c>
      <c r="F49" s="46">
        <v>1</v>
      </c>
      <c r="G49" s="44" t="s">
        <v>75</v>
      </c>
      <c r="H49" s="53" t="s">
        <v>60</v>
      </c>
      <c r="I49" s="53" t="s">
        <v>53</v>
      </c>
      <c r="J49" s="80">
        <v>43497</v>
      </c>
      <c r="K49" s="80">
        <v>43556</v>
      </c>
      <c r="L49" s="80">
        <v>43617</v>
      </c>
      <c r="M49" s="47" t="s">
        <v>99</v>
      </c>
      <c r="N49" s="114" t="s">
        <v>483</v>
      </c>
      <c r="O49" s="82"/>
      <c r="P49" s="83"/>
      <c r="Q49" s="83"/>
      <c r="R49" s="83"/>
      <c r="S49" s="83"/>
      <c r="T49" s="84"/>
    </row>
    <row r="50" spans="1:20" s="85" customFormat="1" ht="47.25" customHeight="1" x14ac:dyDescent="0.25">
      <c r="A50" s="52" t="s">
        <v>226</v>
      </c>
      <c r="B50" s="43">
        <v>136</v>
      </c>
      <c r="C50" s="43" t="s">
        <v>149</v>
      </c>
      <c r="D50" s="44" t="s">
        <v>90</v>
      </c>
      <c r="E50" s="97">
        <v>30000000</v>
      </c>
      <c r="F50" s="46">
        <v>1</v>
      </c>
      <c r="G50" s="44" t="s">
        <v>75</v>
      </c>
      <c r="H50" s="53" t="s">
        <v>60</v>
      </c>
      <c r="I50" s="53" t="s">
        <v>53</v>
      </c>
      <c r="J50" s="80">
        <v>43497</v>
      </c>
      <c r="K50" s="80">
        <v>43556</v>
      </c>
      <c r="L50" s="80">
        <v>43617</v>
      </c>
      <c r="M50" s="47" t="s">
        <v>99</v>
      </c>
      <c r="N50" s="114" t="s">
        <v>484</v>
      </c>
      <c r="O50" s="82"/>
      <c r="P50" s="83"/>
      <c r="Q50" s="83"/>
      <c r="R50" s="83"/>
      <c r="S50" s="83"/>
      <c r="T50" s="84"/>
    </row>
    <row r="51" spans="1:20" s="85" customFormat="1" ht="96.6" customHeight="1" x14ac:dyDescent="0.25">
      <c r="A51" s="52" t="s">
        <v>301</v>
      </c>
      <c r="B51" s="43">
        <v>137</v>
      </c>
      <c r="C51" s="46" t="s">
        <v>159</v>
      </c>
      <c r="D51" s="46" t="s">
        <v>90</v>
      </c>
      <c r="E51" s="45">
        <v>113853333</v>
      </c>
      <c r="F51" s="46">
        <v>1</v>
      </c>
      <c r="G51" s="44" t="s">
        <v>75</v>
      </c>
      <c r="H51" s="53" t="s">
        <v>60</v>
      </c>
      <c r="I51" s="53" t="s">
        <v>63</v>
      </c>
      <c r="J51" s="80">
        <v>43800</v>
      </c>
      <c r="K51" s="80">
        <v>43466</v>
      </c>
      <c r="L51" s="80">
        <v>43555</v>
      </c>
      <c r="M51" s="47" t="s">
        <v>99</v>
      </c>
      <c r="N51" s="114" t="s">
        <v>485</v>
      </c>
      <c r="O51" s="82"/>
      <c r="P51" s="83"/>
      <c r="Q51" s="83"/>
      <c r="R51" s="83"/>
      <c r="S51" s="83"/>
      <c r="T51" s="84"/>
    </row>
    <row r="52" spans="1:20" s="85" customFormat="1" ht="73.5" customHeight="1" x14ac:dyDescent="0.25">
      <c r="A52" s="52" t="s">
        <v>302</v>
      </c>
      <c r="B52" s="43">
        <v>138</v>
      </c>
      <c r="C52" s="46" t="s">
        <v>146</v>
      </c>
      <c r="D52" s="46" t="s">
        <v>90</v>
      </c>
      <c r="E52" s="45">
        <v>256286667</v>
      </c>
      <c r="F52" s="46">
        <v>1</v>
      </c>
      <c r="G52" s="44" t="s">
        <v>75</v>
      </c>
      <c r="H52" s="53" t="s">
        <v>60</v>
      </c>
      <c r="I52" s="53" t="s">
        <v>63</v>
      </c>
      <c r="J52" s="80">
        <v>43497</v>
      </c>
      <c r="K52" s="80">
        <v>43525</v>
      </c>
      <c r="L52" s="80">
        <v>43556</v>
      </c>
      <c r="M52" s="47" t="s">
        <v>99</v>
      </c>
      <c r="N52" s="114" t="s">
        <v>486</v>
      </c>
      <c r="O52" s="82"/>
      <c r="P52" s="83"/>
      <c r="Q52" s="83"/>
      <c r="R52" s="83"/>
      <c r="S52" s="83"/>
      <c r="T52" s="84"/>
    </row>
    <row r="53" spans="1:20" s="85" customFormat="1" ht="66.599999999999994" customHeight="1" x14ac:dyDescent="0.25">
      <c r="A53" s="52" t="s">
        <v>303</v>
      </c>
      <c r="B53" s="43">
        <v>139</v>
      </c>
      <c r="C53" s="46" t="s">
        <v>146</v>
      </c>
      <c r="D53" s="46" t="s">
        <v>91</v>
      </c>
      <c r="E53" s="45">
        <v>365129613</v>
      </c>
      <c r="F53" s="46">
        <v>1</v>
      </c>
      <c r="G53" s="44" t="s">
        <v>75</v>
      </c>
      <c r="H53" s="53" t="s">
        <v>60</v>
      </c>
      <c r="I53" s="53" t="s">
        <v>63</v>
      </c>
      <c r="J53" s="80">
        <v>43497</v>
      </c>
      <c r="K53" s="80">
        <v>43556</v>
      </c>
      <c r="L53" s="80">
        <v>43617</v>
      </c>
      <c r="M53" s="47" t="s">
        <v>99</v>
      </c>
      <c r="N53" s="114" t="s">
        <v>487</v>
      </c>
      <c r="O53" s="98"/>
      <c r="P53" s="99"/>
      <c r="Q53" s="99"/>
      <c r="R53" s="99"/>
      <c r="S53" s="99"/>
      <c r="T53" s="100"/>
    </row>
    <row r="54" spans="1:20" s="85" customFormat="1" ht="70.5" customHeight="1" x14ac:dyDescent="0.25">
      <c r="A54" s="52" t="s">
        <v>191</v>
      </c>
      <c r="B54" s="43">
        <v>140</v>
      </c>
      <c r="C54" s="46" t="s">
        <v>178</v>
      </c>
      <c r="D54" s="46" t="s">
        <v>91</v>
      </c>
      <c r="E54" s="45">
        <v>771063157.62264395</v>
      </c>
      <c r="F54" s="46">
        <v>1</v>
      </c>
      <c r="G54" s="44" t="s">
        <v>75</v>
      </c>
      <c r="H54" s="53" t="s">
        <v>60</v>
      </c>
      <c r="I54" s="53" t="s">
        <v>63</v>
      </c>
      <c r="J54" s="80">
        <v>43466</v>
      </c>
      <c r="K54" s="80">
        <v>43497</v>
      </c>
      <c r="L54" s="80">
        <v>43555</v>
      </c>
      <c r="M54" s="47" t="s">
        <v>99</v>
      </c>
      <c r="N54" s="114" t="s">
        <v>488</v>
      </c>
      <c r="O54" s="82"/>
      <c r="P54" s="83"/>
      <c r="Q54" s="83"/>
      <c r="R54" s="83"/>
      <c r="S54" s="83"/>
      <c r="T54" s="84"/>
    </row>
    <row r="55" spans="1:20" s="85" customFormat="1" ht="67.5" customHeight="1" x14ac:dyDescent="0.25">
      <c r="A55" s="52" t="s">
        <v>192</v>
      </c>
      <c r="B55" s="43">
        <v>144</v>
      </c>
      <c r="C55" s="43" t="s">
        <v>177</v>
      </c>
      <c r="D55" s="44" t="s">
        <v>90</v>
      </c>
      <c r="E55" s="45">
        <v>167559091</v>
      </c>
      <c r="F55" s="46">
        <v>1</v>
      </c>
      <c r="G55" s="44" t="s">
        <v>75</v>
      </c>
      <c r="H55" s="53" t="s">
        <v>60</v>
      </c>
      <c r="I55" s="53" t="s">
        <v>63</v>
      </c>
      <c r="J55" s="80">
        <v>43466</v>
      </c>
      <c r="K55" s="80">
        <v>43525</v>
      </c>
      <c r="L55" s="80">
        <v>43556</v>
      </c>
      <c r="M55" s="47" t="s">
        <v>99</v>
      </c>
      <c r="N55" s="114" t="s">
        <v>489</v>
      </c>
      <c r="O55" s="82"/>
      <c r="P55" s="83"/>
      <c r="Q55" s="83"/>
      <c r="R55" s="83"/>
      <c r="S55" s="83"/>
      <c r="T55" s="84"/>
    </row>
    <row r="56" spans="1:20" s="85" customFormat="1" ht="67.5" customHeight="1" x14ac:dyDescent="0.25">
      <c r="A56" s="52" t="s">
        <v>311</v>
      </c>
      <c r="B56" s="43">
        <v>145</v>
      </c>
      <c r="C56" s="43" t="s">
        <v>148</v>
      </c>
      <c r="D56" s="44" t="s">
        <v>90</v>
      </c>
      <c r="E56" s="45">
        <v>22850000</v>
      </c>
      <c r="F56" s="46">
        <v>1</v>
      </c>
      <c r="G56" s="44" t="s">
        <v>75</v>
      </c>
      <c r="H56" s="53" t="s">
        <v>60</v>
      </c>
      <c r="I56" s="53" t="s">
        <v>53</v>
      </c>
      <c r="J56" s="80">
        <v>43709</v>
      </c>
      <c r="K56" s="80">
        <v>43739</v>
      </c>
      <c r="L56" s="80">
        <v>43800</v>
      </c>
      <c r="M56" s="47" t="s">
        <v>98</v>
      </c>
      <c r="N56" s="114" t="s">
        <v>354</v>
      </c>
      <c r="O56" s="82"/>
      <c r="P56" s="83"/>
      <c r="Q56" s="83"/>
      <c r="R56" s="83"/>
      <c r="S56" s="83"/>
      <c r="T56" s="84"/>
    </row>
    <row r="57" spans="1:20" s="85" customFormat="1" ht="65.25" customHeight="1" x14ac:dyDescent="0.25">
      <c r="A57" s="52" t="s">
        <v>312</v>
      </c>
      <c r="B57" s="43">
        <v>146</v>
      </c>
      <c r="C57" s="43" t="s">
        <v>151</v>
      </c>
      <c r="D57" s="44" t="s">
        <v>90</v>
      </c>
      <c r="E57" s="45">
        <v>30000000</v>
      </c>
      <c r="F57" s="46">
        <v>1</v>
      </c>
      <c r="G57" s="44" t="s">
        <v>75</v>
      </c>
      <c r="H57" s="53" t="s">
        <v>60</v>
      </c>
      <c r="I57" s="53" t="s">
        <v>53</v>
      </c>
      <c r="J57" s="80">
        <v>43709</v>
      </c>
      <c r="K57" s="80">
        <v>43739</v>
      </c>
      <c r="L57" s="80">
        <v>43800</v>
      </c>
      <c r="M57" s="47" t="s">
        <v>98</v>
      </c>
      <c r="N57" s="114" t="s">
        <v>313</v>
      </c>
      <c r="O57" s="82"/>
      <c r="P57" s="83"/>
      <c r="Q57" s="83"/>
      <c r="R57" s="83"/>
      <c r="S57" s="83"/>
      <c r="T57" s="84"/>
    </row>
    <row r="58" spans="1:20" s="85" customFormat="1" ht="49.5" customHeight="1" x14ac:dyDescent="0.25">
      <c r="A58" s="52" t="s">
        <v>314</v>
      </c>
      <c r="B58" s="43">
        <v>147</v>
      </c>
      <c r="C58" s="43" t="s">
        <v>148</v>
      </c>
      <c r="D58" s="44" t="s">
        <v>90</v>
      </c>
      <c r="E58" s="45">
        <v>52080000</v>
      </c>
      <c r="F58" s="46">
        <v>1</v>
      </c>
      <c r="G58" s="44" t="s">
        <v>75</v>
      </c>
      <c r="H58" s="53" t="s">
        <v>60</v>
      </c>
      <c r="I58" s="53" t="s">
        <v>53</v>
      </c>
      <c r="J58" s="80">
        <v>43556</v>
      </c>
      <c r="K58" s="80">
        <v>43678</v>
      </c>
      <c r="L58" s="80">
        <v>43739</v>
      </c>
      <c r="M58" s="47" t="s">
        <v>130</v>
      </c>
      <c r="N58" s="114" t="s">
        <v>315</v>
      </c>
      <c r="O58" s="82" t="s">
        <v>660</v>
      </c>
      <c r="P58" s="83" t="s">
        <v>736</v>
      </c>
      <c r="Q58" s="83" t="s">
        <v>657</v>
      </c>
      <c r="R58" s="83" t="s">
        <v>739</v>
      </c>
      <c r="S58" s="83" t="s">
        <v>794</v>
      </c>
      <c r="T58" s="180">
        <v>43703</v>
      </c>
    </row>
    <row r="59" spans="1:20" s="85" customFormat="1" ht="67.5" customHeight="1" x14ac:dyDescent="0.25">
      <c r="A59" s="96" t="s">
        <v>316</v>
      </c>
      <c r="B59" s="43">
        <v>148</v>
      </c>
      <c r="C59" s="43" t="s">
        <v>148</v>
      </c>
      <c r="D59" s="44" t="s">
        <v>90</v>
      </c>
      <c r="E59" s="45">
        <v>58800000</v>
      </c>
      <c r="F59" s="46">
        <v>1</v>
      </c>
      <c r="G59" s="44" t="s">
        <v>75</v>
      </c>
      <c r="H59" s="53" t="s">
        <v>60</v>
      </c>
      <c r="I59" s="53" t="s">
        <v>53</v>
      </c>
      <c r="J59" s="80">
        <v>43556</v>
      </c>
      <c r="K59" s="80">
        <v>43647</v>
      </c>
      <c r="L59" s="80">
        <v>43709</v>
      </c>
      <c r="M59" s="47" t="s">
        <v>131</v>
      </c>
      <c r="N59" s="114" t="s">
        <v>317</v>
      </c>
      <c r="O59" s="82" t="s">
        <v>659</v>
      </c>
      <c r="P59" s="83" t="s">
        <v>737</v>
      </c>
      <c r="Q59" s="83" t="s">
        <v>658</v>
      </c>
      <c r="R59" s="83" t="s">
        <v>740</v>
      </c>
      <c r="S59" s="83" t="s">
        <v>794</v>
      </c>
      <c r="T59" s="180">
        <v>43648</v>
      </c>
    </row>
    <row r="60" spans="1:20" s="85" customFormat="1" ht="67.5" customHeight="1" x14ac:dyDescent="0.25">
      <c r="A60" s="52" t="s">
        <v>319</v>
      </c>
      <c r="B60" s="43">
        <v>149</v>
      </c>
      <c r="C60" s="43" t="s">
        <v>148</v>
      </c>
      <c r="D60" s="44" t="s">
        <v>90</v>
      </c>
      <c r="E60" s="45">
        <v>210000000</v>
      </c>
      <c r="F60" s="46">
        <v>1</v>
      </c>
      <c r="G60" s="44" t="s">
        <v>75</v>
      </c>
      <c r="H60" s="53" t="s">
        <v>60</v>
      </c>
      <c r="I60" s="53" t="s">
        <v>53</v>
      </c>
      <c r="J60" s="80">
        <v>43586</v>
      </c>
      <c r="K60" s="80">
        <v>43709</v>
      </c>
      <c r="L60" s="80">
        <v>43770</v>
      </c>
      <c r="M60" s="47" t="s">
        <v>130</v>
      </c>
      <c r="N60" s="114" t="s">
        <v>318</v>
      </c>
      <c r="O60" s="82" t="s">
        <v>661</v>
      </c>
      <c r="P60" s="83" t="s">
        <v>662</v>
      </c>
      <c r="Q60" s="83" t="s">
        <v>663</v>
      </c>
      <c r="R60" s="83" t="s">
        <v>741</v>
      </c>
      <c r="S60" s="83" t="s">
        <v>793</v>
      </c>
      <c r="T60" s="180">
        <v>43718</v>
      </c>
    </row>
    <row r="61" spans="1:20" s="85" customFormat="1" ht="67.5" customHeight="1" x14ac:dyDescent="0.25">
      <c r="A61" s="52" t="s">
        <v>321</v>
      </c>
      <c r="B61" s="43">
        <v>150</v>
      </c>
      <c r="C61" s="43" t="s">
        <v>148</v>
      </c>
      <c r="D61" s="44" t="s">
        <v>90</v>
      </c>
      <c r="E61" s="45">
        <v>11140000</v>
      </c>
      <c r="F61" s="46">
        <v>1</v>
      </c>
      <c r="G61" s="44" t="s">
        <v>75</v>
      </c>
      <c r="H61" s="53" t="s">
        <v>60</v>
      </c>
      <c r="I61" s="53" t="s">
        <v>53</v>
      </c>
      <c r="J61" s="80">
        <v>43709</v>
      </c>
      <c r="K61" s="80">
        <v>43739</v>
      </c>
      <c r="L61" s="80">
        <v>43800</v>
      </c>
      <c r="M61" s="47" t="s">
        <v>98</v>
      </c>
      <c r="N61" s="114" t="s">
        <v>320</v>
      </c>
      <c r="O61" s="82"/>
      <c r="P61" s="83"/>
      <c r="Q61" s="83"/>
      <c r="R61" s="83"/>
      <c r="S61" s="83"/>
      <c r="T61" s="84"/>
    </row>
    <row r="62" spans="1:20" s="85" customFormat="1" ht="89.25" customHeight="1" x14ac:dyDescent="0.25">
      <c r="A62" s="52" t="s">
        <v>435</v>
      </c>
      <c r="B62" s="43">
        <v>151</v>
      </c>
      <c r="C62" s="43" t="s">
        <v>148</v>
      </c>
      <c r="D62" s="44" t="s">
        <v>90</v>
      </c>
      <c r="E62" s="45">
        <v>8400000</v>
      </c>
      <c r="F62" s="46">
        <v>1</v>
      </c>
      <c r="G62" s="44" t="s">
        <v>75</v>
      </c>
      <c r="H62" s="53" t="s">
        <v>60</v>
      </c>
      <c r="I62" s="53" t="s">
        <v>53</v>
      </c>
      <c r="J62" s="80">
        <v>43466</v>
      </c>
      <c r="K62" s="80">
        <v>43497</v>
      </c>
      <c r="L62" s="80">
        <v>43525</v>
      </c>
      <c r="M62" s="47" t="s">
        <v>99</v>
      </c>
      <c r="N62" s="114" t="s">
        <v>490</v>
      </c>
      <c r="O62" s="82"/>
      <c r="P62" s="83"/>
      <c r="Q62" s="83"/>
      <c r="R62" s="83"/>
      <c r="S62" s="83"/>
      <c r="T62" s="84"/>
    </row>
    <row r="63" spans="1:20" s="85" customFormat="1" ht="105.75" customHeight="1" x14ac:dyDescent="0.25">
      <c r="A63" s="52" t="s">
        <v>322</v>
      </c>
      <c r="B63" s="43">
        <v>152</v>
      </c>
      <c r="C63" s="43" t="s">
        <v>629</v>
      </c>
      <c r="D63" s="44" t="s">
        <v>90</v>
      </c>
      <c r="E63" s="45">
        <v>4250000</v>
      </c>
      <c r="F63" s="46">
        <v>1</v>
      </c>
      <c r="G63" s="44" t="s">
        <v>75</v>
      </c>
      <c r="H63" s="53" t="s">
        <v>60</v>
      </c>
      <c r="I63" s="53" t="s">
        <v>53</v>
      </c>
      <c r="J63" s="80">
        <v>43586</v>
      </c>
      <c r="K63" s="80">
        <v>43617</v>
      </c>
      <c r="L63" s="80">
        <v>43800</v>
      </c>
      <c r="M63" s="47" t="s">
        <v>99</v>
      </c>
      <c r="N63" s="114" t="s">
        <v>630</v>
      </c>
      <c r="O63" s="82"/>
      <c r="P63" s="83"/>
      <c r="Q63" s="83"/>
      <c r="R63" s="83"/>
      <c r="S63" s="83"/>
      <c r="T63" s="84"/>
    </row>
    <row r="64" spans="1:20" s="85" customFormat="1" ht="70.5" customHeight="1" x14ac:dyDescent="0.25">
      <c r="A64" s="52" t="s">
        <v>323</v>
      </c>
      <c r="B64" s="43">
        <v>153</v>
      </c>
      <c r="C64" s="43" t="s">
        <v>614</v>
      </c>
      <c r="D64" s="44" t="s">
        <v>90</v>
      </c>
      <c r="E64" s="45">
        <v>181334336.70000002</v>
      </c>
      <c r="F64" s="46">
        <v>1</v>
      </c>
      <c r="G64" s="44" t="s">
        <v>75</v>
      </c>
      <c r="H64" s="53" t="s">
        <v>60</v>
      </c>
      <c r="I64" s="53" t="s">
        <v>53</v>
      </c>
      <c r="J64" s="80">
        <v>43556</v>
      </c>
      <c r="K64" s="80">
        <v>43586</v>
      </c>
      <c r="L64" s="80">
        <v>43800</v>
      </c>
      <c r="M64" s="47" t="s">
        <v>131</v>
      </c>
      <c r="N64" s="114" t="s">
        <v>324</v>
      </c>
      <c r="O64" s="82" t="s">
        <v>665</v>
      </c>
      <c r="P64" s="83" t="s">
        <v>738</v>
      </c>
      <c r="Q64" s="83" t="s">
        <v>664</v>
      </c>
      <c r="R64" s="83" t="s">
        <v>742</v>
      </c>
      <c r="S64" s="83" t="s">
        <v>733</v>
      </c>
      <c r="T64" s="84" t="s">
        <v>666</v>
      </c>
    </row>
    <row r="65" spans="1:20" s="85" customFormat="1" ht="67.5" customHeight="1" x14ac:dyDescent="0.25">
      <c r="A65" s="52" t="s">
        <v>325</v>
      </c>
      <c r="B65" s="43">
        <v>154</v>
      </c>
      <c r="C65" s="43" t="s">
        <v>148</v>
      </c>
      <c r="D65" s="44" t="s">
        <v>90</v>
      </c>
      <c r="E65" s="45">
        <v>13020000</v>
      </c>
      <c r="F65" s="46">
        <v>1</v>
      </c>
      <c r="G65" s="44" t="s">
        <v>75</v>
      </c>
      <c r="H65" s="53" t="s">
        <v>60</v>
      </c>
      <c r="I65" s="53" t="s">
        <v>53</v>
      </c>
      <c r="J65" s="80">
        <v>43709</v>
      </c>
      <c r="K65" s="80">
        <v>43739</v>
      </c>
      <c r="L65" s="80">
        <v>43800</v>
      </c>
      <c r="M65" s="47" t="s">
        <v>98</v>
      </c>
      <c r="N65" s="114" t="s">
        <v>326</v>
      </c>
      <c r="O65" s="82"/>
      <c r="P65" s="83"/>
      <c r="Q65" s="83"/>
      <c r="R65" s="83"/>
      <c r="S65" s="83"/>
      <c r="T65" s="84"/>
    </row>
    <row r="66" spans="1:20" s="85" customFormat="1" ht="67.5" customHeight="1" x14ac:dyDescent="0.25">
      <c r="A66" s="52" t="s">
        <v>327</v>
      </c>
      <c r="B66" s="43">
        <v>155</v>
      </c>
      <c r="C66" s="43" t="s">
        <v>148</v>
      </c>
      <c r="D66" s="44" t="s">
        <v>90</v>
      </c>
      <c r="E66" s="45">
        <v>21000000</v>
      </c>
      <c r="F66" s="46">
        <v>1</v>
      </c>
      <c r="G66" s="44" t="s">
        <v>75</v>
      </c>
      <c r="H66" s="53" t="s">
        <v>60</v>
      </c>
      <c r="I66" s="53" t="s">
        <v>53</v>
      </c>
      <c r="J66" s="80">
        <v>43709</v>
      </c>
      <c r="K66" s="80">
        <v>43739</v>
      </c>
      <c r="L66" s="80">
        <v>43800</v>
      </c>
      <c r="M66" s="47" t="s">
        <v>98</v>
      </c>
      <c r="N66" s="114" t="s">
        <v>328</v>
      </c>
      <c r="O66" s="82"/>
      <c r="P66" s="83"/>
      <c r="Q66" s="83"/>
      <c r="R66" s="83"/>
      <c r="S66" s="83"/>
      <c r="T66" s="84"/>
    </row>
    <row r="67" spans="1:20" s="85" customFormat="1" ht="67.5" customHeight="1" x14ac:dyDescent="0.25">
      <c r="A67" s="52" t="s">
        <v>331</v>
      </c>
      <c r="B67" s="43">
        <v>156</v>
      </c>
      <c r="C67" s="43" t="s">
        <v>329</v>
      </c>
      <c r="D67" s="44" t="s">
        <v>90</v>
      </c>
      <c r="E67" s="45">
        <v>148000000</v>
      </c>
      <c r="F67" s="46">
        <v>1</v>
      </c>
      <c r="G67" s="44" t="s">
        <v>75</v>
      </c>
      <c r="H67" s="53" t="s">
        <v>60</v>
      </c>
      <c r="I67" s="53" t="s">
        <v>53</v>
      </c>
      <c r="J67" s="80">
        <v>43617</v>
      </c>
      <c r="K67" s="80">
        <v>43709</v>
      </c>
      <c r="L67" s="80">
        <v>43770</v>
      </c>
      <c r="M67" s="47" t="s">
        <v>130</v>
      </c>
      <c r="N67" s="114" t="s">
        <v>330</v>
      </c>
      <c r="O67" s="82" t="s">
        <v>670</v>
      </c>
      <c r="P67" s="83"/>
      <c r="Q67" s="83"/>
      <c r="R67" s="83"/>
      <c r="S67" s="83"/>
      <c r="T67" s="84"/>
    </row>
    <row r="68" spans="1:20" s="85" customFormat="1" ht="67.5" customHeight="1" x14ac:dyDescent="0.25">
      <c r="A68" s="52" t="s">
        <v>332</v>
      </c>
      <c r="B68" s="140">
        <v>157</v>
      </c>
      <c r="C68" s="43" t="s">
        <v>147</v>
      </c>
      <c r="D68" s="44" t="s">
        <v>90</v>
      </c>
      <c r="E68" s="45">
        <v>22000000</v>
      </c>
      <c r="F68" s="46">
        <v>1</v>
      </c>
      <c r="G68" s="44" t="s">
        <v>75</v>
      </c>
      <c r="H68" s="53" t="s">
        <v>60</v>
      </c>
      <c r="I68" s="53" t="s">
        <v>53</v>
      </c>
      <c r="J68" s="80">
        <v>43617</v>
      </c>
      <c r="K68" s="80">
        <v>43647</v>
      </c>
      <c r="L68" s="80">
        <v>43678</v>
      </c>
      <c r="M68" s="182" t="s">
        <v>99</v>
      </c>
      <c r="N68" s="114" t="s">
        <v>754</v>
      </c>
      <c r="O68" s="82"/>
      <c r="P68" s="83"/>
      <c r="Q68" s="83"/>
      <c r="R68" s="83"/>
      <c r="S68" s="83"/>
      <c r="T68" s="84"/>
    </row>
    <row r="69" spans="1:20" s="85" customFormat="1" ht="67.5" customHeight="1" x14ac:dyDescent="0.25">
      <c r="A69" s="52" t="s">
        <v>189</v>
      </c>
      <c r="B69" s="140">
        <v>158</v>
      </c>
      <c r="C69" s="43" t="s">
        <v>149</v>
      </c>
      <c r="D69" s="44" t="s">
        <v>90</v>
      </c>
      <c r="E69" s="45">
        <v>1500000</v>
      </c>
      <c r="F69" s="46">
        <v>1</v>
      </c>
      <c r="G69" s="44" t="s">
        <v>75</v>
      </c>
      <c r="H69" s="53" t="s">
        <v>60</v>
      </c>
      <c r="I69" s="53" t="s">
        <v>53</v>
      </c>
      <c r="J69" s="80">
        <v>43586</v>
      </c>
      <c r="K69" s="80">
        <v>43617</v>
      </c>
      <c r="L69" s="80">
        <v>43647</v>
      </c>
      <c r="M69" s="182" t="s">
        <v>99</v>
      </c>
      <c r="N69" s="114" t="s">
        <v>753</v>
      </c>
      <c r="O69" s="82"/>
      <c r="P69" s="83"/>
      <c r="Q69" s="83"/>
      <c r="R69" s="83"/>
      <c r="S69" s="83"/>
      <c r="T69" s="84"/>
    </row>
    <row r="70" spans="1:20" s="85" customFormat="1" ht="67.5" customHeight="1" x14ac:dyDescent="0.25">
      <c r="A70" s="52" t="s">
        <v>436</v>
      </c>
      <c r="B70" s="43">
        <v>159</v>
      </c>
      <c r="C70" s="43" t="s">
        <v>149</v>
      </c>
      <c r="D70" s="44" t="s">
        <v>90</v>
      </c>
      <c r="E70" s="45">
        <v>50000000</v>
      </c>
      <c r="F70" s="46">
        <v>1</v>
      </c>
      <c r="G70" s="44" t="s">
        <v>75</v>
      </c>
      <c r="H70" s="53" t="s">
        <v>60</v>
      </c>
      <c r="I70" s="53" t="s">
        <v>53</v>
      </c>
      <c r="J70" s="80">
        <v>43466</v>
      </c>
      <c r="K70" s="80">
        <v>43497</v>
      </c>
      <c r="L70" s="80">
        <v>43525</v>
      </c>
      <c r="M70" s="47" t="s">
        <v>99</v>
      </c>
      <c r="N70" s="114" t="s">
        <v>492</v>
      </c>
      <c r="O70" s="82"/>
      <c r="P70" s="83"/>
      <c r="Q70" s="83"/>
      <c r="R70" s="83"/>
      <c r="S70" s="83"/>
      <c r="T70" s="84"/>
    </row>
    <row r="71" spans="1:20" s="85" customFormat="1" ht="67.5" customHeight="1" x14ac:dyDescent="0.25">
      <c r="A71" s="52" t="s">
        <v>333</v>
      </c>
      <c r="B71" s="43">
        <v>160</v>
      </c>
      <c r="C71" s="43" t="s">
        <v>334</v>
      </c>
      <c r="D71" s="44" t="s">
        <v>90</v>
      </c>
      <c r="E71" s="45">
        <v>55000000</v>
      </c>
      <c r="F71" s="46">
        <v>1</v>
      </c>
      <c r="G71" s="44" t="s">
        <v>75</v>
      </c>
      <c r="H71" s="53" t="s">
        <v>60</v>
      </c>
      <c r="I71" s="53" t="s">
        <v>53</v>
      </c>
      <c r="J71" s="80">
        <v>43586</v>
      </c>
      <c r="K71" s="80">
        <v>43617</v>
      </c>
      <c r="L71" s="80">
        <v>43800</v>
      </c>
      <c r="M71" s="47" t="s">
        <v>99</v>
      </c>
      <c r="N71" s="114" t="s">
        <v>647</v>
      </c>
      <c r="O71" s="82"/>
      <c r="P71" s="83"/>
      <c r="Q71" s="83"/>
      <c r="R71" s="83"/>
      <c r="S71" s="83"/>
      <c r="T71" s="84"/>
    </row>
    <row r="72" spans="1:20" s="85" customFormat="1" ht="67.5" customHeight="1" x14ac:dyDescent="0.25">
      <c r="A72" s="52" t="s">
        <v>335</v>
      </c>
      <c r="B72" s="43">
        <v>161</v>
      </c>
      <c r="C72" s="43" t="s">
        <v>147</v>
      </c>
      <c r="D72" s="44" t="s">
        <v>90</v>
      </c>
      <c r="E72" s="45">
        <v>36000000</v>
      </c>
      <c r="F72" s="46">
        <v>1</v>
      </c>
      <c r="G72" s="44" t="s">
        <v>75</v>
      </c>
      <c r="H72" s="53" t="s">
        <v>60</v>
      </c>
      <c r="I72" s="53" t="s">
        <v>53</v>
      </c>
      <c r="J72" s="80">
        <v>43709</v>
      </c>
      <c r="K72" s="80">
        <v>43739</v>
      </c>
      <c r="L72" s="80">
        <v>43800</v>
      </c>
      <c r="M72" s="47" t="s">
        <v>98</v>
      </c>
      <c r="N72" s="114" t="s">
        <v>337</v>
      </c>
      <c r="O72" s="82"/>
      <c r="P72" s="83"/>
      <c r="Q72" s="83"/>
      <c r="R72" s="83"/>
      <c r="S72" s="83"/>
      <c r="T72" s="84"/>
    </row>
    <row r="73" spans="1:20" s="85" customFormat="1" ht="67.5" customHeight="1" x14ac:dyDescent="0.25">
      <c r="A73" s="52" t="s">
        <v>336</v>
      </c>
      <c r="B73" s="43">
        <v>162</v>
      </c>
      <c r="C73" s="43" t="s">
        <v>153</v>
      </c>
      <c r="D73" s="44" t="s">
        <v>90</v>
      </c>
      <c r="E73" s="45">
        <v>10000000</v>
      </c>
      <c r="F73" s="46">
        <v>1</v>
      </c>
      <c r="G73" s="44" t="s">
        <v>75</v>
      </c>
      <c r="H73" s="53" t="s">
        <v>60</v>
      </c>
      <c r="I73" s="53" t="s">
        <v>53</v>
      </c>
      <c r="J73" s="80">
        <v>43586</v>
      </c>
      <c r="K73" s="80">
        <v>43617</v>
      </c>
      <c r="L73" s="80">
        <v>43647</v>
      </c>
      <c r="M73" s="47" t="s">
        <v>99</v>
      </c>
      <c r="N73" s="114" t="s">
        <v>653</v>
      </c>
      <c r="O73" s="82"/>
      <c r="P73" s="83"/>
      <c r="Q73" s="83"/>
      <c r="R73" s="83"/>
      <c r="S73" s="83"/>
      <c r="T73" s="84"/>
    </row>
    <row r="74" spans="1:20" s="85" customFormat="1" ht="67.5" customHeight="1" x14ac:dyDescent="0.25">
      <c r="A74" s="52" t="s">
        <v>437</v>
      </c>
      <c r="B74" s="43">
        <v>163</v>
      </c>
      <c r="C74" s="43" t="s">
        <v>147</v>
      </c>
      <c r="D74" s="44" t="s">
        <v>90</v>
      </c>
      <c r="E74" s="45">
        <v>5400000</v>
      </c>
      <c r="F74" s="46">
        <v>1</v>
      </c>
      <c r="G74" s="44" t="s">
        <v>75</v>
      </c>
      <c r="H74" s="53" t="s">
        <v>60</v>
      </c>
      <c r="I74" s="53" t="s">
        <v>53</v>
      </c>
      <c r="J74" s="80">
        <v>43466</v>
      </c>
      <c r="K74" s="80">
        <v>43497</v>
      </c>
      <c r="L74" s="80">
        <v>43525</v>
      </c>
      <c r="M74" s="47" t="s">
        <v>99</v>
      </c>
      <c r="N74" s="114" t="s">
        <v>493</v>
      </c>
      <c r="O74" s="82"/>
      <c r="P74" s="83"/>
      <c r="Q74" s="83"/>
      <c r="R74" s="83"/>
      <c r="S74" s="83"/>
      <c r="T74" s="84"/>
    </row>
    <row r="75" spans="1:20" s="85" customFormat="1" ht="94.5" customHeight="1" x14ac:dyDescent="0.25">
      <c r="A75" s="52" t="s">
        <v>369</v>
      </c>
      <c r="B75" s="43">
        <v>164</v>
      </c>
      <c r="C75" s="43" t="s">
        <v>501</v>
      </c>
      <c r="D75" s="44" t="s">
        <v>90</v>
      </c>
      <c r="E75" s="45">
        <v>5000000</v>
      </c>
      <c r="F75" s="46">
        <v>1</v>
      </c>
      <c r="G75" s="44" t="s">
        <v>75</v>
      </c>
      <c r="H75" s="53" t="s">
        <v>60</v>
      </c>
      <c r="I75" s="53" t="s">
        <v>53</v>
      </c>
      <c r="J75" s="80">
        <v>43647</v>
      </c>
      <c r="K75" s="80">
        <v>43709</v>
      </c>
      <c r="L75" s="80">
        <v>43739</v>
      </c>
      <c r="M75" s="47" t="s">
        <v>130</v>
      </c>
      <c r="N75" s="114" t="s">
        <v>338</v>
      </c>
      <c r="O75" s="82" t="s">
        <v>669</v>
      </c>
      <c r="P75" s="83"/>
      <c r="Q75" s="83"/>
      <c r="R75" s="83"/>
      <c r="S75" s="83"/>
      <c r="T75" s="84"/>
    </row>
    <row r="76" spans="1:20" s="85" customFormat="1" ht="67.5" customHeight="1" x14ac:dyDescent="0.25">
      <c r="A76" s="52" t="s">
        <v>340</v>
      </c>
      <c r="B76" s="43">
        <v>165</v>
      </c>
      <c r="C76" s="43" t="s">
        <v>149</v>
      </c>
      <c r="D76" s="44" t="s">
        <v>90</v>
      </c>
      <c r="E76" s="45">
        <v>14000000</v>
      </c>
      <c r="F76" s="46">
        <v>1</v>
      </c>
      <c r="G76" s="44" t="s">
        <v>75</v>
      </c>
      <c r="H76" s="53" t="s">
        <v>60</v>
      </c>
      <c r="I76" s="53" t="s">
        <v>53</v>
      </c>
      <c r="J76" s="80">
        <v>43709</v>
      </c>
      <c r="K76" s="80">
        <v>43739</v>
      </c>
      <c r="L76" s="80">
        <v>43800</v>
      </c>
      <c r="M76" s="47" t="s">
        <v>98</v>
      </c>
      <c r="N76" s="114" t="s">
        <v>339</v>
      </c>
      <c r="O76" s="82"/>
      <c r="P76" s="83"/>
      <c r="Q76" s="83"/>
      <c r="R76" s="83"/>
      <c r="S76" s="83"/>
      <c r="T76" s="84"/>
    </row>
    <row r="77" spans="1:20" s="85" customFormat="1" ht="67.5" customHeight="1" x14ac:dyDescent="0.25">
      <c r="A77" s="52" t="s">
        <v>341</v>
      </c>
      <c r="B77" s="43">
        <v>166</v>
      </c>
      <c r="C77" s="43" t="s">
        <v>149</v>
      </c>
      <c r="D77" s="44" t="s">
        <v>90</v>
      </c>
      <c r="E77" s="45">
        <v>30000000</v>
      </c>
      <c r="F77" s="46">
        <v>1</v>
      </c>
      <c r="G77" s="44" t="s">
        <v>75</v>
      </c>
      <c r="H77" s="53" t="s">
        <v>60</v>
      </c>
      <c r="I77" s="53" t="s">
        <v>53</v>
      </c>
      <c r="J77" s="80">
        <v>43678</v>
      </c>
      <c r="K77" s="80">
        <v>43739</v>
      </c>
      <c r="L77" s="80">
        <v>43800</v>
      </c>
      <c r="M77" s="47" t="s">
        <v>99</v>
      </c>
      <c r="N77" s="114" t="s">
        <v>745</v>
      </c>
      <c r="O77" s="82"/>
      <c r="P77" s="83"/>
      <c r="Q77" s="83"/>
      <c r="R77" s="83"/>
      <c r="S77" s="83"/>
      <c r="T77" s="84"/>
    </row>
    <row r="78" spans="1:20" s="85" customFormat="1" ht="67.5" customHeight="1" x14ac:dyDescent="0.25">
      <c r="A78" s="52" t="s">
        <v>615</v>
      </c>
      <c r="B78" s="43">
        <v>167</v>
      </c>
      <c r="C78" s="43" t="s">
        <v>151</v>
      </c>
      <c r="D78" s="44" t="s">
        <v>90</v>
      </c>
      <c r="E78" s="45">
        <v>25200000</v>
      </c>
      <c r="F78" s="46">
        <v>1</v>
      </c>
      <c r="G78" s="44" t="s">
        <v>75</v>
      </c>
      <c r="H78" s="53" t="s">
        <v>60</v>
      </c>
      <c r="I78" s="53" t="s">
        <v>53</v>
      </c>
      <c r="J78" s="80">
        <v>43709</v>
      </c>
      <c r="K78" s="80">
        <v>43739</v>
      </c>
      <c r="L78" s="80">
        <v>43800</v>
      </c>
      <c r="M78" s="47" t="s">
        <v>98</v>
      </c>
      <c r="N78" s="114" t="s">
        <v>342</v>
      </c>
      <c r="O78" s="82"/>
      <c r="P78" s="83"/>
      <c r="Q78" s="83"/>
      <c r="R78" s="83"/>
      <c r="S78" s="83"/>
      <c r="T78" s="84"/>
    </row>
    <row r="79" spans="1:20" s="85" customFormat="1" ht="67.5" customHeight="1" x14ac:dyDescent="0.25">
      <c r="A79" s="52" t="s">
        <v>206</v>
      </c>
      <c r="B79" s="43">
        <v>168</v>
      </c>
      <c r="C79" s="43" t="s">
        <v>151</v>
      </c>
      <c r="D79" s="44" t="s">
        <v>90</v>
      </c>
      <c r="E79" s="45">
        <v>25200000</v>
      </c>
      <c r="F79" s="46">
        <v>1</v>
      </c>
      <c r="G79" s="44" t="s">
        <v>75</v>
      </c>
      <c r="H79" s="53" t="s">
        <v>60</v>
      </c>
      <c r="I79" s="53" t="s">
        <v>53</v>
      </c>
      <c r="J79" s="80">
        <v>43709</v>
      </c>
      <c r="K79" s="80">
        <v>43739</v>
      </c>
      <c r="L79" s="80">
        <v>43800</v>
      </c>
      <c r="M79" s="47" t="s">
        <v>98</v>
      </c>
      <c r="N79" s="114" t="s">
        <v>343</v>
      </c>
      <c r="O79" s="82"/>
      <c r="P79" s="83"/>
      <c r="Q79" s="83"/>
      <c r="R79" s="83"/>
      <c r="S79" s="83"/>
      <c r="T79" s="84"/>
    </row>
    <row r="80" spans="1:20" s="85" customFormat="1" ht="67.5" customHeight="1" x14ac:dyDescent="0.25">
      <c r="A80" s="52" t="s">
        <v>393</v>
      </c>
      <c r="B80" s="43">
        <v>169</v>
      </c>
      <c r="C80" s="43" t="s">
        <v>153</v>
      </c>
      <c r="D80" s="44" t="s">
        <v>90</v>
      </c>
      <c r="E80" s="45">
        <v>90450000</v>
      </c>
      <c r="F80" s="46">
        <v>1</v>
      </c>
      <c r="G80" s="44" t="s">
        <v>75</v>
      </c>
      <c r="H80" s="53" t="s">
        <v>60</v>
      </c>
      <c r="I80" s="53" t="s">
        <v>53</v>
      </c>
      <c r="J80" s="80">
        <v>43709</v>
      </c>
      <c r="K80" s="80">
        <v>43739</v>
      </c>
      <c r="L80" s="80">
        <v>43800</v>
      </c>
      <c r="M80" s="47" t="s">
        <v>98</v>
      </c>
      <c r="N80" s="114" t="s">
        <v>394</v>
      </c>
      <c r="O80" s="82"/>
      <c r="P80" s="83"/>
      <c r="Q80" s="83"/>
      <c r="R80" s="83"/>
      <c r="S80" s="83"/>
      <c r="T80" s="84"/>
    </row>
    <row r="81" spans="1:20" s="85" customFormat="1" ht="67.5" customHeight="1" x14ac:dyDescent="0.25">
      <c r="A81" s="52" t="s">
        <v>344</v>
      </c>
      <c r="B81" s="43">
        <v>170</v>
      </c>
      <c r="C81" s="43" t="s">
        <v>151</v>
      </c>
      <c r="D81" s="44" t="s">
        <v>90</v>
      </c>
      <c r="E81" s="45">
        <v>37800000</v>
      </c>
      <c r="F81" s="46">
        <v>1</v>
      </c>
      <c r="G81" s="44" t="s">
        <v>75</v>
      </c>
      <c r="H81" s="53" t="s">
        <v>60</v>
      </c>
      <c r="I81" s="53" t="s">
        <v>53</v>
      </c>
      <c r="J81" s="80">
        <v>43709</v>
      </c>
      <c r="K81" s="80">
        <v>43739</v>
      </c>
      <c r="L81" s="80">
        <v>43800</v>
      </c>
      <c r="M81" s="47" t="s">
        <v>98</v>
      </c>
      <c r="N81" s="114" t="s">
        <v>345</v>
      </c>
      <c r="O81" s="82"/>
      <c r="P81" s="83"/>
      <c r="Q81" s="83"/>
      <c r="R81" s="83"/>
      <c r="S81" s="83"/>
      <c r="T81" s="84"/>
    </row>
    <row r="82" spans="1:20" s="85" customFormat="1" ht="67.5" customHeight="1" x14ac:dyDescent="0.25">
      <c r="A82" s="52" t="s">
        <v>370</v>
      </c>
      <c r="B82" s="43">
        <v>171</v>
      </c>
      <c r="C82" s="43" t="s">
        <v>149</v>
      </c>
      <c r="D82" s="44" t="s">
        <v>90</v>
      </c>
      <c r="E82" s="45">
        <v>2000000</v>
      </c>
      <c r="F82" s="46">
        <v>1</v>
      </c>
      <c r="G82" s="44" t="s">
        <v>75</v>
      </c>
      <c r="H82" s="53" t="s">
        <v>60</v>
      </c>
      <c r="I82" s="53" t="s">
        <v>53</v>
      </c>
      <c r="J82" s="80">
        <v>43709</v>
      </c>
      <c r="K82" s="80">
        <v>43739</v>
      </c>
      <c r="L82" s="80">
        <v>43800</v>
      </c>
      <c r="M82" s="47" t="s">
        <v>98</v>
      </c>
      <c r="N82" s="114" t="s">
        <v>346</v>
      </c>
      <c r="O82" s="82"/>
      <c r="P82" s="83"/>
      <c r="Q82" s="83"/>
      <c r="R82" s="83"/>
      <c r="S82" s="83"/>
      <c r="T82" s="84"/>
    </row>
    <row r="83" spans="1:20" s="85" customFormat="1" ht="67.5" customHeight="1" x14ac:dyDescent="0.25">
      <c r="A83" s="52" t="s">
        <v>371</v>
      </c>
      <c r="B83" s="43">
        <v>172</v>
      </c>
      <c r="C83" s="43" t="s">
        <v>149</v>
      </c>
      <c r="D83" s="44" t="s">
        <v>90</v>
      </c>
      <c r="E83" s="45">
        <v>2000000</v>
      </c>
      <c r="F83" s="46">
        <v>1</v>
      </c>
      <c r="G83" s="44" t="s">
        <v>75</v>
      </c>
      <c r="H83" s="53" t="s">
        <v>60</v>
      </c>
      <c r="I83" s="53" t="s">
        <v>53</v>
      </c>
      <c r="J83" s="80">
        <v>43709</v>
      </c>
      <c r="K83" s="80">
        <v>43739</v>
      </c>
      <c r="L83" s="80">
        <v>43800</v>
      </c>
      <c r="M83" s="47" t="s">
        <v>98</v>
      </c>
      <c r="N83" s="114" t="s">
        <v>347</v>
      </c>
      <c r="O83" s="82"/>
      <c r="P83" s="83"/>
      <c r="Q83" s="83"/>
      <c r="R83" s="83"/>
      <c r="S83" s="83"/>
      <c r="T83" s="84"/>
    </row>
    <row r="84" spans="1:20" s="85" customFormat="1" ht="67.5" customHeight="1" x14ac:dyDescent="0.25">
      <c r="A84" s="52" t="s">
        <v>374</v>
      </c>
      <c r="B84" s="43">
        <v>173</v>
      </c>
      <c r="C84" s="43" t="s">
        <v>149</v>
      </c>
      <c r="D84" s="44" t="s">
        <v>90</v>
      </c>
      <c r="E84" s="45">
        <v>4000000</v>
      </c>
      <c r="F84" s="46">
        <v>1</v>
      </c>
      <c r="G84" s="44" t="s">
        <v>75</v>
      </c>
      <c r="H84" s="53" t="s">
        <v>60</v>
      </c>
      <c r="I84" s="53" t="s">
        <v>53</v>
      </c>
      <c r="J84" s="80">
        <v>43709</v>
      </c>
      <c r="K84" s="80">
        <v>43739</v>
      </c>
      <c r="L84" s="80">
        <v>43800</v>
      </c>
      <c r="M84" s="47" t="s">
        <v>98</v>
      </c>
      <c r="N84" s="114" t="s">
        <v>348</v>
      </c>
      <c r="O84" s="82"/>
      <c r="P84" s="83"/>
      <c r="Q84" s="83"/>
      <c r="R84" s="83"/>
      <c r="S84" s="83"/>
      <c r="T84" s="84"/>
    </row>
    <row r="85" spans="1:20" s="85" customFormat="1" ht="67.5" customHeight="1" x14ac:dyDescent="0.25">
      <c r="A85" s="52" t="s">
        <v>372</v>
      </c>
      <c r="B85" s="43">
        <v>174</v>
      </c>
      <c r="C85" s="43" t="s">
        <v>151</v>
      </c>
      <c r="D85" s="44" t="s">
        <v>90</v>
      </c>
      <c r="E85" s="45">
        <v>45000000</v>
      </c>
      <c r="F85" s="46">
        <v>1</v>
      </c>
      <c r="G85" s="44" t="s">
        <v>75</v>
      </c>
      <c r="H85" s="53" t="s">
        <v>60</v>
      </c>
      <c r="I85" s="53" t="s">
        <v>53</v>
      </c>
      <c r="J85" s="80">
        <v>43709</v>
      </c>
      <c r="K85" s="80">
        <v>43739</v>
      </c>
      <c r="L85" s="80">
        <v>43800</v>
      </c>
      <c r="M85" s="47" t="s">
        <v>98</v>
      </c>
      <c r="N85" s="114" t="s">
        <v>349</v>
      </c>
      <c r="O85" s="82"/>
      <c r="P85" s="83"/>
      <c r="Q85" s="83"/>
      <c r="R85" s="83"/>
      <c r="S85" s="83"/>
      <c r="T85" s="84"/>
    </row>
    <row r="86" spans="1:20" s="85" customFormat="1" ht="67.5" customHeight="1" x14ac:dyDescent="0.25">
      <c r="A86" s="52" t="s">
        <v>373</v>
      </c>
      <c r="B86" s="43">
        <v>175</v>
      </c>
      <c r="C86" s="43" t="s">
        <v>157</v>
      </c>
      <c r="D86" s="44" t="s">
        <v>90</v>
      </c>
      <c r="E86" s="45">
        <v>10000000</v>
      </c>
      <c r="F86" s="46">
        <v>1</v>
      </c>
      <c r="G86" s="44" t="s">
        <v>75</v>
      </c>
      <c r="H86" s="53" t="s">
        <v>60</v>
      </c>
      <c r="I86" s="53" t="s">
        <v>53</v>
      </c>
      <c r="J86" s="80">
        <v>43709</v>
      </c>
      <c r="K86" s="80">
        <v>43739</v>
      </c>
      <c r="L86" s="80">
        <v>43800</v>
      </c>
      <c r="M86" s="47" t="s">
        <v>98</v>
      </c>
      <c r="N86" s="114" t="s">
        <v>350</v>
      </c>
      <c r="O86" s="82"/>
      <c r="P86" s="83"/>
      <c r="Q86" s="83"/>
      <c r="R86" s="83"/>
      <c r="S86" s="83"/>
      <c r="T86" s="84"/>
    </row>
    <row r="87" spans="1:20" s="85" customFormat="1" ht="67.5" customHeight="1" x14ac:dyDescent="0.25">
      <c r="A87" s="52" t="s">
        <v>375</v>
      </c>
      <c r="B87" s="43">
        <v>176</v>
      </c>
      <c r="C87" s="43" t="s">
        <v>149</v>
      </c>
      <c r="D87" s="44" t="s">
        <v>90</v>
      </c>
      <c r="E87" s="45">
        <v>30000000</v>
      </c>
      <c r="F87" s="46">
        <v>1</v>
      </c>
      <c r="G87" s="44" t="s">
        <v>75</v>
      </c>
      <c r="H87" s="53" t="s">
        <v>60</v>
      </c>
      <c r="I87" s="53" t="s">
        <v>53</v>
      </c>
      <c r="J87" s="80">
        <v>43709</v>
      </c>
      <c r="K87" s="80">
        <v>43739</v>
      </c>
      <c r="L87" s="80">
        <v>43800</v>
      </c>
      <c r="M87" s="47" t="s">
        <v>98</v>
      </c>
      <c r="N87" s="114" t="s">
        <v>746</v>
      </c>
      <c r="O87" s="82"/>
      <c r="P87" s="83"/>
      <c r="Q87" s="83"/>
      <c r="R87" s="83"/>
      <c r="S87" s="83"/>
      <c r="T87" s="84"/>
    </row>
    <row r="88" spans="1:20" s="85" customFormat="1" ht="67.5" customHeight="1" x14ac:dyDescent="0.25">
      <c r="A88" s="52" t="s">
        <v>301</v>
      </c>
      <c r="B88" s="43">
        <v>177</v>
      </c>
      <c r="C88" s="43" t="s">
        <v>624</v>
      </c>
      <c r="D88" s="44" t="s">
        <v>90</v>
      </c>
      <c r="E88" s="45">
        <v>142794429.33333331</v>
      </c>
      <c r="F88" s="46">
        <v>1</v>
      </c>
      <c r="G88" s="44" t="s">
        <v>75</v>
      </c>
      <c r="H88" s="53" t="s">
        <v>60</v>
      </c>
      <c r="I88" s="53" t="s">
        <v>53</v>
      </c>
      <c r="J88" s="80">
        <v>43466</v>
      </c>
      <c r="K88" s="80">
        <v>43525</v>
      </c>
      <c r="L88" s="80">
        <v>43586</v>
      </c>
      <c r="M88" s="47" t="s">
        <v>99</v>
      </c>
      <c r="N88" s="114" t="s">
        <v>621</v>
      </c>
      <c r="O88" s="151"/>
      <c r="P88" s="83"/>
      <c r="Q88" s="83"/>
      <c r="R88" s="83"/>
      <c r="S88" s="83"/>
      <c r="T88" s="84"/>
    </row>
    <row r="89" spans="1:20" s="85" customFormat="1" ht="79.5" customHeight="1" x14ac:dyDescent="0.25">
      <c r="A89" s="52" t="s">
        <v>352</v>
      </c>
      <c r="B89" s="43">
        <v>178</v>
      </c>
      <c r="C89" s="43" t="s">
        <v>351</v>
      </c>
      <c r="D89" s="44" t="s">
        <v>90</v>
      </c>
      <c r="E89" s="45">
        <v>125506666.66666667</v>
      </c>
      <c r="F89" s="46">
        <v>1</v>
      </c>
      <c r="G89" s="44" t="s">
        <v>75</v>
      </c>
      <c r="H89" s="53" t="s">
        <v>60</v>
      </c>
      <c r="I89" s="53" t="s">
        <v>53</v>
      </c>
      <c r="J89" s="80">
        <v>43466</v>
      </c>
      <c r="K89" s="80">
        <v>43525</v>
      </c>
      <c r="L89" s="80">
        <v>43800</v>
      </c>
      <c r="M89" s="47" t="s">
        <v>99</v>
      </c>
      <c r="N89" s="114" t="s">
        <v>622</v>
      </c>
      <c r="O89" s="82"/>
      <c r="P89" s="83"/>
      <c r="Q89" s="83"/>
      <c r="R89" s="83"/>
      <c r="S89" s="83"/>
      <c r="T89" s="84"/>
    </row>
    <row r="90" spans="1:20" s="85" customFormat="1" ht="102" customHeight="1" x14ac:dyDescent="0.25">
      <c r="A90" s="52" t="s">
        <v>392</v>
      </c>
      <c r="B90" s="43">
        <v>179</v>
      </c>
      <c r="C90" s="43" t="s">
        <v>351</v>
      </c>
      <c r="D90" s="44" t="s">
        <v>90</v>
      </c>
      <c r="E90" s="45">
        <v>307020262.19999999</v>
      </c>
      <c r="F90" s="46">
        <v>1</v>
      </c>
      <c r="G90" s="44" t="s">
        <v>75</v>
      </c>
      <c r="H90" s="53" t="s">
        <v>60</v>
      </c>
      <c r="I90" s="53" t="s">
        <v>63</v>
      </c>
      <c r="J90" s="80">
        <v>43466</v>
      </c>
      <c r="K90" s="80">
        <v>43525</v>
      </c>
      <c r="L90" s="80">
        <v>43800</v>
      </c>
      <c r="M90" s="47" t="s">
        <v>99</v>
      </c>
      <c r="N90" s="114" t="s">
        <v>623</v>
      </c>
      <c r="O90" s="129"/>
      <c r="P90" s="83"/>
      <c r="Q90" s="83"/>
      <c r="R90" s="83"/>
      <c r="S90" s="83"/>
      <c r="T90" s="84"/>
    </row>
    <row r="91" spans="1:20" s="85" customFormat="1" ht="67.5" customHeight="1" x14ac:dyDescent="0.25">
      <c r="A91" s="52" t="s">
        <v>377</v>
      </c>
      <c r="B91" s="43">
        <v>180</v>
      </c>
      <c r="C91" s="43" t="s">
        <v>153</v>
      </c>
      <c r="D91" s="44" t="s">
        <v>91</v>
      </c>
      <c r="E91" s="45">
        <v>790259350.70000005</v>
      </c>
      <c r="F91" s="46">
        <v>1</v>
      </c>
      <c r="G91" s="44" t="s">
        <v>75</v>
      </c>
      <c r="H91" s="53" t="s">
        <v>60</v>
      </c>
      <c r="I91" s="53" t="s">
        <v>63</v>
      </c>
      <c r="J91" s="80">
        <v>43709</v>
      </c>
      <c r="K91" s="80">
        <v>43739</v>
      </c>
      <c r="L91" s="80">
        <v>43891</v>
      </c>
      <c r="M91" s="47" t="s">
        <v>98</v>
      </c>
      <c r="N91" s="114" t="s">
        <v>353</v>
      </c>
      <c r="O91" s="82"/>
      <c r="P91" s="83"/>
      <c r="Q91" s="83"/>
      <c r="R91" s="83"/>
      <c r="S91" s="83"/>
      <c r="T91" s="84"/>
    </row>
    <row r="92" spans="1:20" s="85" customFormat="1" ht="67.5" customHeight="1" x14ac:dyDescent="0.25">
      <c r="A92" s="52" t="s">
        <v>398</v>
      </c>
      <c r="B92" s="43">
        <v>181</v>
      </c>
      <c r="C92" s="43" t="s">
        <v>351</v>
      </c>
      <c r="D92" s="44" t="s">
        <v>90</v>
      </c>
      <c r="E92" s="45">
        <v>123200000</v>
      </c>
      <c r="F92" s="46">
        <v>1</v>
      </c>
      <c r="G92" s="44" t="s">
        <v>75</v>
      </c>
      <c r="H92" s="53" t="s">
        <v>60</v>
      </c>
      <c r="I92" s="53" t="s">
        <v>53</v>
      </c>
      <c r="J92" s="80">
        <v>43709</v>
      </c>
      <c r="K92" s="80">
        <v>43739</v>
      </c>
      <c r="L92" s="80">
        <v>43800</v>
      </c>
      <c r="M92" s="47" t="s">
        <v>98</v>
      </c>
      <c r="N92" s="114" t="s">
        <v>502</v>
      </c>
      <c r="O92" s="129"/>
      <c r="P92" s="83"/>
      <c r="Q92" s="83"/>
      <c r="R92" s="83"/>
      <c r="S92" s="83"/>
      <c r="T92" s="84"/>
    </row>
    <row r="93" spans="1:20" s="85" customFormat="1" ht="67.5" customHeight="1" x14ac:dyDescent="0.25">
      <c r="A93" s="52" t="s">
        <v>378</v>
      </c>
      <c r="B93" s="43">
        <v>182</v>
      </c>
      <c r="C93" s="43" t="s">
        <v>148</v>
      </c>
      <c r="D93" s="44" t="s">
        <v>90</v>
      </c>
      <c r="E93" s="45">
        <v>8500000</v>
      </c>
      <c r="F93" s="46">
        <v>1</v>
      </c>
      <c r="G93" s="44" t="s">
        <v>75</v>
      </c>
      <c r="H93" s="53" t="s">
        <v>60</v>
      </c>
      <c r="I93" s="53" t="s">
        <v>53</v>
      </c>
      <c r="J93" s="80">
        <v>43647</v>
      </c>
      <c r="K93" s="80">
        <v>43709</v>
      </c>
      <c r="L93" s="80">
        <v>43739</v>
      </c>
      <c r="M93" s="47" t="s">
        <v>130</v>
      </c>
      <c r="N93" s="114"/>
      <c r="O93" s="82" t="s">
        <v>759</v>
      </c>
      <c r="P93" s="83"/>
      <c r="Q93" s="83"/>
      <c r="R93" s="83"/>
      <c r="S93" s="83"/>
      <c r="T93" s="84"/>
    </row>
    <row r="94" spans="1:20" s="85" customFormat="1" ht="67.5" customHeight="1" x14ac:dyDescent="0.25">
      <c r="A94" s="52" t="s">
        <v>389</v>
      </c>
      <c r="B94" s="43">
        <v>183</v>
      </c>
      <c r="C94" s="43" t="s">
        <v>148</v>
      </c>
      <c r="D94" s="44" t="s">
        <v>90</v>
      </c>
      <c r="E94" s="45">
        <v>26780000</v>
      </c>
      <c r="F94" s="46">
        <v>1</v>
      </c>
      <c r="G94" s="44" t="s">
        <v>75</v>
      </c>
      <c r="H94" s="53" t="s">
        <v>60</v>
      </c>
      <c r="I94" s="53" t="s">
        <v>53</v>
      </c>
      <c r="J94" s="80">
        <v>43709</v>
      </c>
      <c r="K94" s="80">
        <v>43739</v>
      </c>
      <c r="L94" s="80">
        <v>43800</v>
      </c>
      <c r="M94" s="47" t="s">
        <v>98</v>
      </c>
      <c r="N94" s="114"/>
      <c r="O94" s="82"/>
      <c r="P94" s="83"/>
      <c r="Q94" s="83"/>
      <c r="R94" s="83"/>
      <c r="S94" s="83"/>
      <c r="T94" s="84"/>
    </row>
    <row r="95" spans="1:20" s="85" customFormat="1" ht="67.5" customHeight="1" x14ac:dyDescent="0.25">
      <c r="A95" s="52" t="s">
        <v>355</v>
      </c>
      <c r="B95" s="43">
        <v>184</v>
      </c>
      <c r="C95" s="43" t="s">
        <v>148</v>
      </c>
      <c r="D95" s="44" t="s">
        <v>90</v>
      </c>
      <c r="E95" s="45">
        <v>4900000</v>
      </c>
      <c r="F95" s="46">
        <v>1</v>
      </c>
      <c r="G95" s="44" t="s">
        <v>75</v>
      </c>
      <c r="H95" s="53" t="s">
        <v>60</v>
      </c>
      <c r="I95" s="53" t="s">
        <v>53</v>
      </c>
      <c r="J95" s="80">
        <v>43709</v>
      </c>
      <c r="K95" s="80">
        <v>43739</v>
      </c>
      <c r="L95" s="80">
        <v>43800</v>
      </c>
      <c r="M95" s="47" t="s">
        <v>98</v>
      </c>
      <c r="N95" s="114"/>
      <c r="O95" s="82"/>
      <c r="P95" s="83"/>
      <c r="Q95" s="83"/>
      <c r="R95" s="83"/>
      <c r="S95" s="83"/>
      <c r="T95" s="84"/>
    </row>
    <row r="96" spans="1:20" s="85" customFormat="1" ht="67.5" customHeight="1" x14ac:dyDescent="0.25">
      <c r="A96" s="52" t="s">
        <v>356</v>
      </c>
      <c r="B96" s="43">
        <v>185</v>
      </c>
      <c r="C96" s="43" t="s">
        <v>148</v>
      </c>
      <c r="D96" s="44" t="s">
        <v>90</v>
      </c>
      <c r="E96" s="45">
        <v>1600000</v>
      </c>
      <c r="F96" s="46">
        <v>1</v>
      </c>
      <c r="G96" s="44" t="s">
        <v>75</v>
      </c>
      <c r="H96" s="53" t="s">
        <v>60</v>
      </c>
      <c r="I96" s="53" t="s">
        <v>53</v>
      </c>
      <c r="J96" s="80">
        <v>43709</v>
      </c>
      <c r="K96" s="80">
        <v>43739</v>
      </c>
      <c r="L96" s="80">
        <v>43800</v>
      </c>
      <c r="M96" s="47" t="s">
        <v>98</v>
      </c>
      <c r="N96" s="114"/>
      <c r="O96" s="82"/>
      <c r="P96" s="83"/>
      <c r="Q96" s="83"/>
      <c r="R96" s="83"/>
      <c r="S96" s="83"/>
      <c r="T96" s="84"/>
    </row>
    <row r="97" spans="1:20" s="85" customFormat="1" ht="67.5" customHeight="1" x14ac:dyDescent="0.25">
      <c r="A97" s="52" t="s">
        <v>387</v>
      </c>
      <c r="B97" s="43">
        <v>186</v>
      </c>
      <c r="C97" s="43" t="s">
        <v>148</v>
      </c>
      <c r="D97" s="44" t="s">
        <v>90</v>
      </c>
      <c r="E97" s="45">
        <v>7640000</v>
      </c>
      <c r="F97" s="46">
        <v>1</v>
      </c>
      <c r="G97" s="44" t="s">
        <v>75</v>
      </c>
      <c r="H97" s="53" t="s">
        <v>60</v>
      </c>
      <c r="I97" s="53" t="s">
        <v>53</v>
      </c>
      <c r="J97" s="80">
        <v>43709</v>
      </c>
      <c r="K97" s="80">
        <v>43739</v>
      </c>
      <c r="L97" s="80">
        <v>43800</v>
      </c>
      <c r="M97" s="47" t="s">
        <v>98</v>
      </c>
      <c r="N97" s="114"/>
      <c r="O97" s="82"/>
      <c r="P97" s="83"/>
      <c r="Q97" s="83"/>
      <c r="R97" s="83"/>
      <c r="S97" s="83"/>
      <c r="T97" s="84"/>
    </row>
    <row r="98" spans="1:20" s="85" customFormat="1" ht="67.5" customHeight="1" x14ac:dyDescent="0.25">
      <c r="A98" s="52" t="s">
        <v>357</v>
      </c>
      <c r="B98" s="43">
        <v>187</v>
      </c>
      <c r="C98" s="43" t="s">
        <v>148</v>
      </c>
      <c r="D98" s="44" t="s">
        <v>90</v>
      </c>
      <c r="E98" s="45">
        <v>5000000</v>
      </c>
      <c r="F98" s="46">
        <v>1</v>
      </c>
      <c r="G98" s="44" t="s">
        <v>75</v>
      </c>
      <c r="H98" s="53" t="s">
        <v>60</v>
      </c>
      <c r="I98" s="53" t="s">
        <v>53</v>
      </c>
      <c r="J98" s="80">
        <v>43709</v>
      </c>
      <c r="K98" s="80">
        <v>43739</v>
      </c>
      <c r="L98" s="80">
        <v>43800</v>
      </c>
      <c r="M98" s="47" t="s">
        <v>98</v>
      </c>
      <c r="N98" s="114"/>
      <c r="O98" s="82"/>
      <c r="P98" s="83"/>
      <c r="Q98" s="83"/>
      <c r="R98" s="83"/>
      <c r="S98" s="83"/>
      <c r="T98" s="84"/>
    </row>
    <row r="99" spans="1:20" s="85" customFormat="1" ht="67.5" customHeight="1" x14ac:dyDescent="0.25">
      <c r="A99" s="52" t="s">
        <v>388</v>
      </c>
      <c r="B99" s="43">
        <v>188</v>
      </c>
      <c r="C99" s="43" t="s">
        <v>148</v>
      </c>
      <c r="D99" s="44" t="s">
        <v>90</v>
      </c>
      <c r="E99" s="45">
        <f>1000000+1400000+4800000</f>
        <v>7200000</v>
      </c>
      <c r="F99" s="46">
        <v>1</v>
      </c>
      <c r="G99" s="44" t="s">
        <v>75</v>
      </c>
      <c r="H99" s="53" t="s">
        <v>60</v>
      </c>
      <c r="I99" s="53" t="s">
        <v>53</v>
      </c>
      <c r="J99" s="80">
        <v>43709</v>
      </c>
      <c r="K99" s="80">
        <v>43739</v>
      </c>
      <c r="L99" s="80">
        <v>43800</v>
      </c>
      <c r="M99" s="47" t="s">
        <v>98</v>
      </c>
      <c r="N99" s="114" t="s">
        <v>444</v>
      </c>
      <c r="O99" s="82"/>
      <c r="P99" s="83"/>
      <c r="Q99" s="83"/>
      <c r="R99" s="83"/>
      <c r="S99" s="83"/>
      <c r="T99" s="84"/>
    </row>
    <row r="100" spans="1:20" s="85" customFormat="1" ht="67.5" customHeight="1" x14ac:dyDescent="0.25">
      <c r="A100" s="52" t="s">
        <v>358</v>
      </c>
      <c r="B100" s="43">
        <v>189</v>
      </c>
      <c r="C100" s="43" t="s">
        <v>148</v>
      </c>
      <c r="D100" s="44" t="s">
        <v>90</v>
      </c>
      <c r="E100" s="45">
        <v>800000</v>
      </c>
      <c r="F100" s="46">
        <v>1</v>
      </c>
      <c r="G100" s="44" t="s">
        <v>75</v>
      </c>
      <c r="H100" s="53" t="s">
        <v>60</v>
      </c>
      <c r="I100" s="53" t="s">
        <v>53</v>
      </c>
      <c r="J100" s="80">
        <v>43709</v>
      </c>
      <c r="K100" s="80">
        <v>43739</v>
      </c>
      <c r="L100" s="80">
        <v>43800</v>
      </c>
      <c r="M100" s="47" t="s">
        <v>98</v>
      </c>
      <c r="N100" s="114"/>
      <c r="O100" s="82"/>
      <c r="P100" s="83"/>
      <c r="Q100" s="83"/>
      <c r="R100" s="83"/>
      <c r="S100" s="83"/>
      <c r="T100" s="84"/>
    </row>
    <row r="101" spans="1:20" s="85" customFormat="1" ht="67.5" customHeight="1" x14ac:dyDescent="0.25">
      <c r="A101" s="52" t="s">
        <v>438</v>
      </c>
      <c r="B101" s="43">
        <v>190</v>
      </c>
      <c r="C101" s="43" t="s">
        <v>148</v>
      </c>
      <c r="D101" s="44" t="s">
        <v>90</v>
      </c>
      <c r="E101" s="45">
        <v>1400000</v>
      </c>
      <c r="F101" s="46">
        <v>1</v>
      </c>
      <c r="G101" s="44" t="s">
        <v>75</v>
      </c>
      <c r="H101" s="53" t="s">
        <v>60</v>
      </c>
      <c r="I101" s="53" t="s">
        <v>53</v>
      </c>
      <c r="J101" s="80">
        <v>43466</v>
      </c>
      <c r="K101" s="80">
        <v>43525</v>
      </c>
      <c r="L101" s="80">
        <v>43556</v>
      </c>
      <c r="M101" s="47" t="s">
        <v>99</v>
      </c>
      <c r="N101" s="114" t="s">
        <v>496</v>
      </c>
      <c r="O101" s="82"/>
      <c r="P101" s="83"/>
      <c r="Q101" s="83"/>
      <c r="R101" s="83"/>
      <c r="S101" s="83"/>
      <c r="T101" s="84"/>
    </row>
    <row r="102" spans="1:20" s="85" customFormat="1" ht="67.5" customHeight="1" x14ac:dyDescent="0.25">
      <c r="A102" s="52" t="s">
        <v>359</v>
      </c>
      <c r="B102" s="43">
        <v>191</v>
      </c>
      <c r="C102" s="43" t="s">
        <v>148</v>
      </c>
      <c r="D102" s="44" t="s">
        <v>90</v>
      </c>
      <c r="E102" s="45">
        <v>1500000</v>
      </c>
      <c r="F102" s="46">
        <v>1</v>
      </c>
      <c r="G102" s="44" t="s">
        <v>75</v>
      </c>
      <c r="H102" s="53" t="s">
        <v>60</v>
      </c>
      <c r="I102" s="53" t="s">
        <v>53</v>
      </c>
      <c r="J102" s="80">
        <v>43709</v>
      </c>
      <c r="K102" s="80">
        <v>43739</v>
      </c>
      <c r="L102" s="80">
        <v>43800</v>
      </c>
      <c r="M102" s="47" t="s">
        <v>98</v>
      </c>
      <c r="N102" s="114"/>
      <c r="O102" s="82"/>
      <c r="P102" s="83"/>
      <c r="Q102" s="83"/>
      <c r="R102" s="83"/>
      <c r="S102" s="83"/>
      <c r="T102" s="84"/>
    </row>
    <row r="103" spans="1:20" s="85" customFormat="1" ht="67.5" customHeight="1" x14ac:dyDescent="0.25">
      <c r="A103" s="52" t="s">
        <v>439</v>
      </c>
      <c r="B103" s="43">
        <v>192</v>
      </c>
      <c r="C103" s="43" t="s">
        <v>148</v>
      </c>
      <c r="D103" s="44" t="s">
        <v>90</v>
      </c>
      <c r="E103" s="45">
        <v>4800000</v>
      </c>
      <c r="F103" s="46">
        <v>1</v>
      </c>
      <c r="G103" s="44" t="s">
        <v>75</v>
      </c>
      <c r="H103" s="53" t="s">
        <v>60</v>
      </c>
      <c r="I103" s="53" t="s">
        <v>53</v>
      </c>
      <c r="J103" s="80">
        <v>43466</v>
      </c>
      <c r="K103" s="80">
        <v>43525</v>
      </c>
      <c r="L103" s="80">
        <v>43586</v>
      </c>
      <c r="M103" s="47" t="s">
        <v>99</v>
      </c>
      <c r="N103" s="114" t="s">
        <v>497</v>
      </c>
      <c r="O103" s="82"/>
      <c r="P103" s="83"/>
      <c r="Q103" s="83"/>
      <c r="R103" s="83"/>
      <c r="S103" s="83"/>
      <c r="T103" s="84"/>
    </row>
    <row r="104" spans="1:20" s="85" customFormat="1" ht="67.5" customHeight="1" x14ac:dyDescent="0.25">
      <c r="A104" s="52" t="s">
        <v>360</v>
      </c>
      <c r="B104" s="140">
        <v>193</v>
      </c>
      <c r="C104" s="43" t="s">
        <v>148</v>
      </c>
      <c r="D104" s="44" t="s">
        <v>90</v>
      </c>
      <c r="E104" s="45">
        <v>2000000</v>
      </c>
      <c r="F104" s="46">
        <v>1</v>
      </c>
      <c r="G104" s="44" t="s">
        <v>75</v>
      </c>
      <c r="H104" s="53" t="s">
        <v>60</v>
      </c>
      <c r="I104" s="53" t="s">
        <v>53</v>
      </c>
      <c r="J104" s="80">
        <v>43586</v>
      </c>
      <c r="K104" s="80">
        <v>43617</v>
      </c>
      <c r="L104" s="80">
        <v>43678</v>
      </c>
      <c r="M104" s="182" t="s">
        <v>99</v>
      </c>
      <c r="N104" s="114" t="s">
        <v>748</v>
      </c>
      <c r="O104" s="82"/>
      <c r="P104" s="83"/>
      <c r="Q104" s="83"/>
      <c r="R104" s="83"/>
      <c r="S104" s="83"/>
      <c r="T104" s="84"/>
    </row>
    <row r="105" spans="1:20" s="85" customFormat="1" ht="67.5" customHeight="1" x14ac:dyDescent="0.25">
      <c r="A105" s="52" t="s">
        <v>376</v>
      </c>
      <c r="B105" s="43">
        <v>194</v>
      </c>
      <c r="C105" s="43" t="s">
        <v>148</v>
      </c>
      <c r="D105" s="44" t="s">
        <v>90</v>
      </c>
      <c r="E105" s="45">
        <v>6000000</v>
      </c>
      <c r="F105" s="46">
        <v>1</v>
      </c>
      <c r="G105" s="44" t="s">
        <v>75</v>
      </c>
      <c r="H105" s="53" t="s">
        <v>60</v>
      </c>
      <c r="I105" s="53" t="s">
        <v>53</v>
      </c>
      <c r="J105" s="80">
        <v>43709</v>
      </c>
      <c r="K105" s="80">
        <v>43739</v>
      </c>
      <c r="L105" s="80">
        <v>43800</v>
      </c>
      <c r="M105" s="47" t="s">
        <v>98</v>
      </c>
      <c r="N105" s="142"/>
      <c r="O105" s="82"/>
      <c r="P105" s="83"/>
      <c r="Q105" s="83"/>
      <c r="R105" s="83"/>
      <c r="S105" s="83"/>
      <c r="T105" s="84"/>
    </row>
    <row r="106" spans="1:20" s="85" customFormat="1" ht="75.75" customHeight="1" x14ac:dyDescent="0.25">
      <c r="A106" s="52" t="s">
        <v>423</v>
      </c>
      <c r="B106" s="43">
        <v>195</v>
      </c>
      <c r="C106" s="43" t="s">
        <v>148</v>
      </c>
      <c r="D106" s="44" t="s">
        <v>90</v>
      </c>
      <c r="E106" s="45">
        <v>4900000</v>
      </c>
      <c r="F106" s="46">
        <v>1</v>
      </c>
      <c r="G106" s="44" t="s">
        <v>75</v>
      </c>
      <c r="H106" s="53" t="s">
        <v>60</v>
      </c>
      <c r="I106" s="53" t="s">
        <v>53</v>
      </c>
      <c r="J106" s="80">
        <v>43647</v>
      </c>
      <c r="K106" s="80">
        <v>43709</v>
      </c>
      <c r="L106" s="80">
        <v>43739</v>
      </c>
      <c r="M106" s="47" t="s">
        <v>130</v>
      </c>
      <c r="N106" s="142"/>
      <c r="O106" s="82" t="s">
        <v>760</v>
      </c>
      <c r="P106" s="83"/>
      <c r="Q106" s="83"/>
      <c r="R106" s="83"/>
      <c r="S106" s="83"/>
      <c r="T106" s="84"/>
    </row>
    <row r="107" spans="1:20" s="85" customFormat="1" ht="67.5" customHeight="1" x14ac:dyDescent="0.25">
      <c r="A107" s="52" t="s">
        <v>442</v>
      </c>
      <c r="B107" s="43">
        <v>196</v>
      </c>
      <c r="C107" s="43" t="s">
        <v>157</v>
      </c>
      <c r="D107" s="44" t="s">
        <v>90</v>
      </c>
      <c r="E107" s="45">
        <v>826000</v>
      </c>
      <c r="F107" s="46">
        <v>1</v>
      </c>
      <c r="G107" s="44" t="s">
        <v>75</v>
      </c>
      <c r="H107" s="53" t="s">
        <v>60</v>
      </c>
      <c r="I107" s="53" t="s">
        <v>53</v>
      </c>
      <c r="J107" s="80">
        <v>43556</v>
      </c>
      <c r="K107" s="80">
        <v>43617</v>
      </c>
      <c r="L107" s="80">
        <v>43800</v>
      </c>
      <c r="M107" s="47" t="s">
        <v>99</v>
      </c>
      <c r="N107" s="114" t="s">
        <v>498</v>
      </c>
      <c r="O107" s="82"/>
      <c r="P107" s="83"/>
      <c r="Q107" s="83"/>
      <c r="R107" s="83"/>
      <c r="S107" s="83"/>
      <c r="T107" s="84"/>
    </row>
    <row r="108" spans="1:20" s="85" customFormat="1" ht="67.5" customHeight="1" x14ac:dyDescent="0.25">
      <c r="A108" s="52" t="s">
        <v>361</v>
      </c>
      <c r="B108" s="43">
        <v>197</v>
      </c>
      <c r="C108" s="43" t="s">
        <v>151</v>
      </c>
      <c r="D108" s="44" t="s">
        <v>90</v>
      </c>
      <c r="E108" s="45">
        <v>34037640</v>
      </c>
      <c r="F108" s="46">
        <v>1</v>
      </c>
      <c r="G108" s="44" t="s">
        <v>75</v>
      </c>
      <c r="H108" s="53" t="s">
        <v>60</v>
      </c>
      <c r="I108" s="53" t="s">
        <v>53</v>
      </c>
      <c r="J108" s="80">
        <v>43709</v>
      </c>
      <c r="K108" s="80">
        <v>43739</v>
      </c>
      <c r="L108" s="80">
        <v>43800</v>
      </c>
      <c r="M108" s="47" t="s">
        <v>98</v>
      </c>
      <c r="N108" s="114"/>
      <c r="O108" s="82"/>
      <c r="P108" s="83"/>
      <c r="Q108" s="83"/>
      <c r="R108" s="83"/>
      <c r="S108" s="83"/>
      <c r="T108" s="84"/>
    </row>
    <row r="109" spans="1:20" s="85" customFormat="1" ht="67.5" customHeight="1" x14ac:dyDescent="0.25">
      <c r="A109" s="52" t="s">
        <v>443</v>
      </c>
      <c r="B109" s="43">
        <v>198</v>
      </c>
      <c r="C109" s="43" t="s">
        <v>351</v>
      </c>
      <c r="D109" s="44" t="s">
        <v>90</v>
      </c>
      <c r="E109" s="45">
        <v>3000000</v>
      </c>
      <c r="F109" s="46">
        <v>1</v>
      </c>
      <c r="G109" s="44" t="s">
        <v>75</v>
      </c>
      <c r="H109" s="53" t="s">
        <v>60</v>
      </c>
      <c r="I109" s="53" t="s">
        <v>53</v>
      </c>
      <c r="J109" s="80">
        <v>43556</v>
      </c>
      <c r="K109" s="80">
        <v>43617</v>
      </c>
      <c r="L109" s="80">
        <v>43739</v>
      </c>
      <c r="M109" s="47" t="s">
        <v>99</v>
      </c>
      <c r="N109" s="114" t="s">
        <v>499</v>
      </c>
      <c r="O109" s="82"/>
      <c r="P109" s="83"/>
      <c r="Q109" s="83"/>
      <c r="R109" s="83"/>
      <c r="S109" s="83"/>
      <c r="T109" s="84"/>
    </row>
    <row r="110" spans="1:20" s="85" customFormat="1" ht="67.5" customHeight="1" x14ac:dyDescent="0.25">
      <c r="A110" s="52" t="s">
        <v>420</v>
      </c>
      <c r="B110" s="43">
        <v>199</v>
      </c>
      <c r="C110" s="43" t="s">
        <v>501</v>
      </c>
      <c r="D110" s="44" t="s">
        <v>90</v>
      </c>
      <c r="E110" s="45">
        <v>3300000</v>
      </c>
      <c r="F110" s="46">
        <v>1</v>
      </c>
      <c r="G110" s="44" t="s">
        <v>75</v>
      </c>
      <c r="H110" s="53" t="s">
        <v>60</v>
      </c>
      <c r="I110" s="53" t="s">
        <v>53</v>
      </c>
      <c r="J110" s="80">
        <v>43586</v>
      </c>
      <c r="K110" s="80">
        <v>43647</v>
      </c>
      <c r="L110" s="80">
        <v>43678</v>
      </c>
      <c r="M110" s="47" t="s">
        <v>99</v>
      </c>
      <c r="N110" s="114" t="s">
        <v>649</v>
      </c>
      <c r="O110" s="82"/>
      <c r="P110" s="83"/>
      <c r="Q110" s="83"/>
      <c r="R110" s="83"/>
      <c r="S110" s="83"/>
      <c r="T110" s="84"/>
    </row>
    <row r="111" spans="1:20" s="85" customFormat="1" ht="67.5" customHeight="1" x14ac:dyDescent="0.25">
      <c r="A111" s="52" t="s">
        <v>362</v>
      </c>
      <c r="B111" s="43">
        <v>200</v>
      </c>
      <c r="C111" s="43" t="s">
        <v>501</v>
      </c>
      <c r="D111" s="44" t="s">
        <v>90</v>
      </c>
      <c r="E111" s="45">
        <v>1650000</v>
      </c>
      <c r="F111" s="46">
        <v>1</v>
      </c>
      <c r="G111" s="44" t="s">
        <v>75</v>
      </c>
      <c r="H111" s="53" t="s">
        <v>60</v>
      </c>
      <c r="I111" s="53" t="s">
        <v>53</v>
      </c>
      <c r="J111" s="80">
        <v>43586</v>
      </c>
      <c r="K111" s="80">
        <v>43617</v>
      </c>
      <c r="L111" s="80">
        <v>43800</v>
      </c>
      <c r="M111" s="47" t="s">
        <v>99</v>
      </c>
      <c r="N111" s="114" t="s">
        <v>650</v>
      </c>
      <c r="O111" s="82"/>
      <c r="P111" s="83"/>
      <c r="Q111" s="83"/>
      <c r="R111" s="83"/>
      <c r="S111" s="83"/>
      <c r="T111" s="84"/>
    </row>
    <row r="112" spans="1:20" s="85" customFormat="1" ht="67.5" customHeight="1" x14ac:dyDescent="0.25">
      <c r="A112" s="52" t="s">
        <v>440</v>
      </c>
      <c r="B112" s="43">
        <v>229</v>
      </c>
      <c r="C112" s="43" t="s">
        <v>441</v>
      </c>
      <c r="D112" s="44" t="s">
        <v>90</v>
      </c>
      <c r="E112" s="45">
        <v>1500000</v>
      </c>
      <c r="F112" s="46">
        <v>1</v>
      </c>
      <c r="G112" s="44" t="s">
        <v>75</v>
      </c>
      <c r="H112" s="53" t="s">
        <v>60</v>
      </c>
      <c r="I112" s="53" t="s">
        <v>53</v>
      </c>
      <c r="J112" s="80">
        <v>43466</v>
      </c>
      <c r="K112" s="80">
        <v>43497</v>
      </c>
      <c r="L112" s="80">
        <v>43800</v>
      </c>
      <c r="M112" s="47" t="s">
        <v>99</v>
      </c>
      <c r="N112" s="114" t="s">
        <v>500</v>
      </c>
      <c r="O112" s="82"/>
      <c r="P112" s="83"/>
      <c r="Q112" s="83"/>
      <c r="R112" s="83"/>
      <c r="S112" s="83"/>
      <c r="T112" s="84"/>
    </row>
    <row r="113" spans="1:20" s="85" customFormat="1" ht="67.5" customHeight="1" x14ac:dyDescent="0.25">
      <c r="A113" s="52" t="s">
        <v>634</v>
      </c>
      <c r="B113" s="43">
        <v>230</v>
      </c>
      <c r="C113" s="43" t="s">
        <v>157</v>
      </c>
      <c r="D113" s="44" t="s">
        <v>90</v>
      </c>
      <c r="E113" s="45">
        <v>17500000</v>
      </c>
      <c r="F113" s="46">
        <v>1</v>
      </c>
      <c r="G113" s="44" t="s">
        <v>75</v>
      </c>
      <c r="H113" s="53" t="s">
        <v>60</v>
      </c>
      <c r="I113" s="53" t="s">
        <v>53</v>
      </c>
      <c r="J113" s="80">
        <v>43709</v>
      </c>
      <c r="K113" s="80">
        <v>43739</v>
      </c>
      <c r="L113" s="80">
        <v>43800</v>
      </c>
      <c r="M113" s="47" t="s">
        <v>98</v>
      </c>
      <c r="N113" s="145"/>
      <c r="O113" s="82"/>
      <c r="P113" s="83"/>
      <c r="Q113" s="83"/>
      <c r="R113" s="83"/>
      <c r="S113" s="83"/>
      <c r="T113" s="84"/>
    </row>
    <row r="114" spans="1:20" s="85" customFormat="1" ht="67.5" customHeight="1" x14ac:dyDescent="0.25">
      <c r="A114" s="52" t="s">
        <v>633</v>
      </c>
      <c r="B114" s="43">
        <v>231</v>
      </c>
      <c r="C114" s="43" t="s">
        <v>157</v>
      </c>
      <c r="D114" s="44" t="s">
        <v>90</v>
      </c>
      <c r="E114" s="45">
        <v>29209091</v>
      </c>
      <c r="F114" s="46">
        <v>1</v>
      </c>
      <c r="G114" s="44" t="s">
        <v>75</v>
      </c>
      <c r="H114" s="53" t="s">
        <v>60</v>
      </c>
      <c r="I114" s="53" t="s">
        <v>53</v>
      </c>
      <c r="J114" s="80">
        <v>43709</v>
      </c>
      <c r="K114" s="80">
        <v>43739</v>
      </c>
      <c r="L114" s="80">
        <v>43800</v>
      </c>
      <c r="M114" s="47" t="s">
        <v>98</v>
      </c>
      <c r="N114" s="145"/>
      <c r="O114" s="82"/>
      <c r="P114" s="83"/>
      <c r="Q114" s="83"/>
      <c r="R114" s="83"/>
      <c r="S114" s="83"/>
      <c r="T114" s="84"/>
    </row>
    <row r="115" spans="1:20" s="85" customFormat="1" ht="67.5" customHeight="1" x14ac:dyDescent="0.25">
      <c r="A115" s="52" t="s">
        <v>397</v>
      </c>
      <c r="B115" s="43">
        <v>232</v>
      </c>
      <c r="C115" s="43" t="s">
        <v>153</v>
      </c>
      <c r="D115" s="44" t="s">
        <v>90</v>
      </c>
      <c r="E115" s="45">
        <v>17863157.622644</v>
      </c>
      <c r="F115" s="46">
        <v>1</v>
      </c>
      <c r="G115" s="44" t="s">
        <v>75</v>
      </c>
      <c r="H115" s="53" t="s">
        <v>60</v>
      </c>
      <c r="I115" s="53" t="s">
        <v>53</v>
      </c>
      <c r="J115" s="80">
        <v>43709</v>
      </c>
      <c r="K115" s="80">
        <v>43739</v>
      </c>
      <c r="L115" s="80">
        <v>43800</v>
      </c>
      <c r="M115" s="47" t="s">
        <v>98</v>
      </c>
      <c r="N115" s="145"/>
      <c r="O115" s="82"/>
      <c r="P115" s="83"/>
      <c r="Q115" s="83"/>
      <c r="R115" s="83"/>
      <c r="S115" s="83"/>
      <c r="T115" s="84"/>
    </row>
    <row r="116" spans="1:20" s="85" customFormat="1" ht="67.5" customHeight="1" x14ac:dyDescent="0.25">
      <c r="A116" s="52" t="s">
        <v>620</v>
      </c>
      <c r="B116" s="43">
        <v>237</v>
      </c>
      <c r="C116" s="43" t="s">
        <v>501</v>
      </c>
      <c r="D116" s="44" t="s">
        <v>90</v>
      </c>
      <c r="E116" s="45">
        <v>8100000</v>
      </c>
      <c r="F116" s="46">
        <v>1</v>
      </c>
      <c r="G116" s="44" t="s">
        <v>75</v>
      </c>
      <c r="H116" s="53" t="s">
        <v>60</v>
      </c>
      <c r="I116" s="53" t="s">
        <v>53</v>
      </c>
      <c r="J116" s="80">
        <v>43647</v>
      </c>
      <c r="K116" s="80">
        <v>43678</v>
      </c>
      <c r="L116" s="80">
        <v>43800</v>
      </c>
      <c r="M116" s="47" t="s">
        <v>99</v>
      </c>
      <c r="N116" s="114" t="s">
        <v>651</v>
      </c>
      <c r="O116" s="82"/>
      <c r="P116" s="83"/>
      <c r="Q116" s="83"/>
      <c r="R116" s="83"/>
      <c r="S116" s="83"/>
      <c r="T116" s="84"/>
    </row>
    <row r="117" spans="1:20" s="85" customFormat="1" ht="72.75" customHeight="1" x14ac:dyDescent="0.25">
      <c r="A117" s="52" t="s">
        <v>301</v>
      </c>
      <c r="B117" s="43">
        <v>238</v>
      </c>
      <c r="C117" s="43" t="s">
        <v>494</v>
      </c>
      <c r="D117" s="44" t="s">
        <v>90</v>
      </c>
      <c r="E117" s="45">
        <f>142794429-47280000-8000000</f>
        <v>87514429</v>
      </c>
      <c r="F117" s="46">
        <v>1</v>
      </c>
      <c r="G117" s="44" t="s">
        <v>75</v>
      </c>
      <c r="H117" s="53" t="s">
        <v>60</v>
      </c>
      <c r="I117" s="53" t="s">
        <v>53</v>
      </c>
      <c r="J117" s="80">
        <v>43617</v>
      </c>
      <c r="K117" s="80">
        <v>43709</v>
      </c>
      <c r="L117" s="80">
        <v>43739</v>
      </c>
      <c r="M117" s="47" t="s">
        <v>130</v>
      </c>
      <c r="N117" s="114" t="s">
        <v>625</v>
      </c>
      <c r="O117" s="146" t="s">
        <v>667</v>
      </c>
      <c r="P117" s="83"/>
      <c r="Q117" s="83"/>
      <c r="R117" s="83"/>
      <c r="S117" s="83"/>
      <c r="T117" s="84"/>
    </row>
    <row r="118" spans="1:20" s="85" customFormat="1" ht="75.75" customHeight="1" x14ac:dyDescent="0.25">
      <c r="A118" s="52" t="s">
        <v>352</v>
      </c>
      <c r="B118" s="43">
        <v>239</v>
      </c>
      <c r="C118" s="43" t="s">
        <v>495</v>
      </c>
      <c r="D118" s="44" t="s">
        <v>90</v>
      </c>
      <c r="E118" s="45">
        <f>125506667-33320000+47280000</f>
        <v>139466667</v>
      </c>
      <c r="F118" s="46">
        <v>1</v>
      </c>
      <c r="G118" s="44" t="s">
        <v>75</v>
      </c>
      <c r="H118" s="53" t="s">
        <v>60</v>
      </c>
      <c r="I118" s="53" t="s">
        <v>53</v>
      </c>
      <c r="J118" s="80">
        <v>43709</v>
      </c>
      <c r="K118" s="80">
        <v>43739</v>
      </c>
      <c r="L118" s="80">
        <v>43800</v>
      </c>
      <c r="M118" s="47" t="s">
        <v>98</v>
      </c>
      <c r="N118" s="114" t="s">
        <v>626</v>
      </c>
      <c r="O118" s="146"/>
      <c r="P118" s="83"/>
      <c r="Q118" s="83"/>
      <c r="R118" s="83"/>
      <c r="S118" s="83"/>
      <c r="T118" s="84"/>
    </row>
    <row r="119" spans="1:20" s="85" customFormat="1" ht="100.5" customHeight="1" x14ac:dyDescent="0.25">
      <c r="A119" s="152" t="s">
        <v>392</v>
      </c>
      <c r="B119" s="43">
        <v>240</v>
      </c>
      <c r="C119" s="153" t="s">
        <v>351</v>
      </c>
      <c r="D119" s="154" t="s">
        <v>91</v>
      </c>
      <c r="E119" s="45">
        <f>307020262+33320000+5400000</f>
        <v>345740262</v>
      </c>
      <c r="F119" s="155">
        <v>1</v>
      </c>
      <c r="G119" s="154" t="s">
        <v>75</v>
      </c>
      <c r="H119" s="156" t="s">
        <v>60</v>
      </c>
      <c r="I119" s="156" t="s">
        <v>63</v>
      </c>
      <c r="J119" s="80">
        <v>43709</v>
      </c>
      <c r="K119" s="80">
        <v>43739</v>
      </c>
      <c r="L119" s="80">
        <v>43800</v>
      </c>
      <c r="M119" s="136" t="s">
        <v>98</v>
      </c>
      <c r="N119" s="114" t="s">
        <v>627</v>
      </c>
      <c r="O119" s="170"/>
      <c r="P119" s="99"/>
      <c r="Q119" s="99"/>
      <c r="R119" s="99"/>
      <c r="S119" s="99"/>
      <c r="T119" s="100"/>
    </row>
    <row r="120" spans="1:20" s="85" customFormat="1" ht="78.75" customHeight="1" x14ac:dyDescent="0.25">
      <c r="A120" s="52" t="s">
        <v>322</v>
      </c>
      <c r="B120" s="43">
        <v>241</v>
      </c>
      <c r="C120" s="43" t="s">
        <v>455</v>
      </c>
      <c r="D120" s="44" t="s">
        <v>90</v>
      </c>
      <c r="E120" s="45">
        <v>3250000</v>
      </c>
      <c r="F120" s="46">
        <v>1</v>
      </c>
      <c r="G120" s="44" t="s">
        <v>75</v>
      </c>
      <c r="H120" s="53" t="s">
        <v>60</v>
      </c>
      <c r="I120" s="53" t="s">
        <v>53</v>
      </c>
      <c r="J120" s="80">
        <v>43586</v>
      </c>
      <c r="K120" s="80">
        <v>43617</v>
      </c>
      <c r="L120" s="80">
        <v>43800</v>
      </c>
      <c r="M120" s="47" t="s">
        <v>99</v>
      </c>
      <c r="N120" s="114" t="s">
        <v>648</v>
      </c>
      <c r="O120" s="82"/>
      <c r="P120" s="83"/>
      <c r="Q120" s="83"/>
      <c r="R120" s="83"/>
      <c r="S120" s="83"/>
      <c r="T120" s="84"/>
    </row>
    <row r="121" spans="1:20" s="85" customFormat="1" ht="132.75" customHeight="1" x14ac:dyDescent="0.25">
      <c r="A121" s="52" t="s">
        <v>333</v>
      </c>
      <c r="B121" s="43">
        <v>242</v>
      </c>
      <c r="C121" s="43" t="s">
        <v>334</v>
      </c>
      <c r="D121" s="44" t="s">
        <v>90</v>
      </c>
      <c r="E121" s="45">
        <f>55000000-3000000+1650000</f>
        <v>53650000</v>
      </c>
      <c r="F121" s="46">
        <v>1</v>
      </c>
      <c r="G121" s="44" t="s">
        <v>75</v>
      </c>
      <c r="H121" s="53" t="s">
        <v>60</v>
      </c>
      <c r="I121" s="53" t="s">
        <v>53</v>
      </c>
      <c r="J121" s="80">
        <v>43647</v>
      </c>
      <c r="K121" s="80">
        <v>43678</v>
      </c>
      <c r="L121" s="80">
        <v>43800</v>
      </c>
      <c r="M121" s="47" t="s">
        <v>131</v>
      </c>
      <c r="N121" s="114" t="s">
        <v>646</v>
      </c>
      <c r="O121" s="82" t="s">
        <v>668</v>
      </c>
      <c r="P121" s="83" t="s">
        <v>766</v>
      </c>
      <c r="Q121" s="83">
        <v>900443275</v>
      </c>
      <c r="R121" s="83" t="s">
        <v>767</v>
      </c>
      <c r="S121" s="83" t="s">
        <v>768</v>
      </c>
      <c r="T121" s="180" t="s">
        <v>769</v>
      </c>
    </row>
    <row r="122" spans="1:20" s="85" customFormat="1" ht="63" customHeight="1" x14ac:dyDescent="0.25">
      <c r="A122" s="52" t="s">
        <v>644</v>
      </c>
      <c r="B122" s="43">
        <v>243</v>
      </c>
      <c r="C122" s="43" t="s">
        <v>501</v>
      </c>
      <c r="D122" s="44" t="s">
        <v>90</v>
      </c>
      <c r="E122" s="45">
        <v>3000000</v>
      </c>
      <c r="F122" s="46" t="s">
        <v>671</v>
      </c>
      <c r="G122" s="44" t="s">
        <v>75</v>
      </c>
      <c r="H122" s="53" t="s">
        <v>60</v>
      </c>
      <c r="I122" s="53" t="s">
        <v>53</v>
      </c>
      <c r="J122" s="80">
        <v>43678</v>
      </c>
      <c r="K122" s="80">
        <v>43709</v>
      </c>
      <c r="L122" s="80">
        <v>43739</v>
      </c>
      <c r="M122" s="47" t="s">
        <v>130</v>
      </c>
      <c r="N122" s="114" t="s">
        <v>645</v>
      </c>
      <c r="O122" s="170" t="s">
        <v>761</v>
      </c>
      <c r="P122" s="99"/>
      <c r="Q122" s="99"/>
      <c r="R122" s="99"/>
      <c r="S122" s="99"/>
      <c r="T122" s="100"/>
    </row>
    <row r="123" spans="1:20" s="85" customFormat="1" ht="45.75" customHeight="1" x14ac:dyDescent="0.25">
      <c r="A123" s="52" t="s">
        <v>420</v>
      </c>
      <c r="B123" s="43">
        <v>244</v>
      </c>
      <c r="C123" s="43" t="s">
        <v>501</v>
      </c>
      <c r="D123" s="44" t="s">
        <v>90</v>
      </c>
      <c r="E123" s="45">
        <v>2100000</v>
      </c>
      <c r="F123" s="46">
        <v>1</v>
      </c>
      <c r="G123" s="44" t="s">
        <v>75</v>
      </c>
      <c r="H123" s="53" t="s">
        <v>60</v>
      </c>
      <c r="I123" s="53" t="s">
        <v>53</v>
      </c>
      <c r="J123" s="80">
        <v>43739</v>
      </c>
      <c r="K123" s="80">
        <v>43770</v>
      </c>
      <c r="L123" s="80">
        <v>44136</v>
      </c>
      <c r="M123" s="47" t="s">
        <v>98</v>
      </c>
      <c r="N123" s="114" t="s">
        <v>643</v>
      </c>
      <c r="O123" s="146"/>
      <c r="P123" s="83"/>
      <c r="Q123" s="83"/>
      <c r="R123" s="83"/>
      <c r="S123" s="83"/>
      <c r="T123" s="84"/>
    </row>
    <row r="124" spans="1:20" s="85" customFormat="1" ht="63" customHeight="1" x14ac:dyDescent="0.25">
      <c r="A124" s="52" t="s">
        <v>652</v>
      </c>
      <c r="B124" s="43">
        <v>245</v>
      </c>
      <c r="C124" s="43" t="s">
        <v>501</v>
      </c>
      <c r="D124" s="44" t="s">
        <v>90</v>
      </c>
      <c r="E124" s="45">
        <v>1200000</v>
      </c>
      <c r="F124" s="46">
        <v>1</v>
      </c>
      <c r="G124" s="44" t="s">
        <v>75</v>
      </c>
      <c r="H124" s="53" t="s">
        <v>60</v>
      </c>
      <c r="I124" s="53" t="s">
        <v>53</v>
      </c>
      <c r="J124" s="80">
        <v>43678</v>
      </c>
      <c r="K124" s="80">
        <v>43709</v>
      </c>
      <c r="L124" s="80">
        <v>43739</v>
      </c>
      <c r="M124" s="47" t="s">
        <v>130</v>
      </c>
      <c r="N124" s="114" t="s">
        <v>643</v>
      </c>
      <c r="O124" s="146" t="s">
        <v>762</v>
      </c>
      <c r="P124" s="83"/>
      <c r="Q124" s="83"/>
      <c r="R124" s="83"/>
      <c r="S124" s="83"/>
      <c r="T124" s="84"/>
    </row>
    <row r="125" spans="1:20" s="85" customFormat="1" ht="78.75" customHeight="1" x14ac:dyDescent="0.25">
      <c r="A125" s="52" t="s">
        <v>620</v>
      </c>
      <c r="B125" s="43">
        <v>246</v>
      </c>
      <c r="C125" s="43" t="s">
        <v>501</v>
      </c>
      <c r="D125" s="44" t="s">
        <v>90</v>
      </c>
      <c r="E125" s="45">
        <v>4100000</v>
      </c>
      <c r="F125" s="46">
        <v>1</v>
      </c>
      <c r="G125" s="44" t="s">
        <v>75</v>
      </c>
      <c r="H125" s="53" t="s">
        <v>60</v>
      </c>
      <c r="I125" s="53" t="s">
        <v>53</v>
      </c>
      <c r="J125" s="80">
        <v>43739</v>
      </c>
      <c r="K125" s="80">
        <v>43770</v>
      </c>
      <c r="L125" s="80">
        <v>43891</v>
      </c>
      <c r="M125" s="47" t="s">
        <v>98</v>
      </c>
      <c r="N125" s="114" t="s">
        <v>637</v>
      </c>
      <c r="O125" s="148"/>
      <c r="P125" s="149"/>
      <c r="Q125" s="149"/>
      <c r="R125" s="149"/>
      <c r="S125" s="149"/>
      <c r="T125" s="150"/>
    </row>
    <row r="126" spans="1:20" s="85" customFormat="1" ht="78.75" customHeight="1" x14ac:dyDescent="0.25">
      <c r="A126" s="52" t="s">
        <v>322</v>
      </c>
      <c r="B126" s="43">
        <v>248</v>
      </c>
      <c r="C126" s="43" t="s">
        <v>455</v>
      </c>
      <c r="D126" s="44" t="s">
        <v>90</v>
      </c>
      <c r="E126" s="45">
        <v>1250000</v>
      </c>
      <c r="F126" s="46">
        <v>1</v>
      </c>
      <c r="G126" s="44" t="s">
        <v>75</v>
      </c>
      <c r="H126" s="53" t="s">
        <v>60</v>
      </c>
      <c r="I126" s="53" t="s">
        <v>53</v>
      </c>
      <c r="J126" s="80">
        <v>43647</v>
      </c>
      <c r="K126" s="80">
        <v>43709</v>
      </c>
      <c r="L126" s="80">
        <v>43739</v>
      </c>
      <c r="M126" s="47" t="s">
        <v>130</v>
      </c>
      <c r="N126" s="114" t="s">
        <v>636</v>
      </c>
      <c r="O126" s="82" t="s">
        <v>763</v>
      </c>
      <c r="P126" s="83"/>
      <c r="Q126" s="83"/>
      <c r="R126" s="83"/>
      <c r="S126" s="83"/>
      <c r="T126" s="84"/>
    </row>
    <row r="127" spans="1:20" s="85" customFormat="1" ht="78.75" customHeight="1" x14ac:dyDescent="0.25">
      <c r="A127" s="52" t="s">
        <v>631</v>
      </c>
      <c r="B127" s="43">
        <v>249</v>
      </c>
      <c r="C127" s="43" t="s">
        <v>455</v>
      </c>
      <c r="D127" s="44" t="s">
        <v>90</v>
      </c>
      <c r="E127" s="45">
        <v>2000000</v>
      </c>
      <c r="F127" s="46">
        <v>1</v>
      </c>
      <c r="G127" s="44" t="s">
        <v>75</v>
      </c>
      <c r="H127" s="53" t="s">
        <v>60</v>
      </c>
      <c r="I127" s="53" t="s">
        <v>53</v>
      </c>
      <c r="J127" s="80">
        <v>43678</v>
      </c>
      <c r="K127" s="80">
        <v>43709</v>
      </c>
      <c r="L127" s="80">
        <v>43739</v>
      </c>
      <c r="M127" s="47" t="s">
        <v>130</v>
      </c>
      <c r="N127" s="114" t="s">
        <v>635</v>
      </c>
      <c r="O127" s="82" t="s">
        <v>764</v>
      </c>
      <c r="P127" s="83"/>
      <c r="Q127" s="83"/>
      <c r="R127" s="83"/>
      <c r="S127" s="83"/>
      <c r="T127" s="84"/>
    </row>
    <row r="128" spans="1:20" s="85" customFormat="1" ht="67.5" customHeight="1" x14ac:dyDescent="0.25">
      <c r="A128" s="52" t="s">
        <v>656</v>
      </c>
      <c r="B128" s="140">
        <v>252</v>
      </c>
      <c r="C128" s="43" t="s">
        <v>153</v>
      </c>
      <c r="D128" s="44" t="s">
        <v>92</v>
      </c>
      <c r="E128" s="45">
        <v>10000000</v>
      </c>
      <c r="F128" s="46">
        <v>1</v>
      </c>
      <c r="G128" s="44" t="s">
        <v>76</v>
      </c>
      <c r="H128" s="53" t="s">
        <v>60</v>
      </c>
      <c r="I128" s="53" t="s">
        <v>53</v>
      </c>
      <c r="J128" s="80">
        <v>43617</v>
      </c>
      <c r="K128" s="80">
        <v>43647</v>
      </c>
      <c r="L128" s="80">
        <v>43678</v>
      </c>
      <c r="M128" s="47" t="s">
        <v>99</v>
      </c>
      <c r="N128" s="114" t="s">
        <v>654</v>
      </c>
      <c r="O128" s="98"/>
      <c r="P128" s="99"/>
      <c r="Q128" s="99"/>
      <c r="R128" s="99"/>
      <c r="S128" s="99"/>
      <c r="T128" s="100"/>
    </row>
    <row r="129" spans="1:21" s="85" customFormat="1" ht="67.5" customHeight="1" x14ac:dyDescent="0.25">
      <c r="A129" s="52" t="s">
        <v>341</v>
      </c>
      <c r="B129" s="43">
        <v>253</v>
      </c>
      <c r="C129" s="43" t="s">
        <v>149</v>
      </c>
      <c r="D129" s="44" t="s">
        <v>90</v>
      </c>
      <c r="E129" s="45">
        <f>30000000+50000000</f>
        <v>80000000</v>
      </c>
      <c r="F129" s="46">
        <v>1</v>
      </c>
      <c r="G129" s="44" t="s">
        <v>75</v>
      </c>
      <c r="H129" s="53" t="s">
        <v>60</v>
      </c>
      <c r="I129" s="53" t="s">
        <v>53</v>
      </c>
      <c r="J129" s="80">
        <v>43709</v>
      </c>
      <c r="K129" s="80">
        <v>43739</v>
      </c>
      <c r="L129" s="80">
        <v>43800</v>
      </c>
      <c r="M129" s="47" t="s">
        <v>98</v>
      </c>
      <c r="N129" s="114" t="s">
        <v>751</v>
      </c>
      <c r="O129" s="82"/>
      <c r="P129" s="83"/>
      <c r="Q129" s="83"/>
      <c r="R129" s="83"/>
      <c r="S129" s="83"/>
      <c r="T129" s="84"/>
    </row>
    <row r="130" spans="1:21" s="85" customFormat="1" ht="67.5" customHeight="1" x14ac:dyDescent="0.25">
      <c r="A130" s="152" t="s">
        <v>749</v>
      </c>
      <c r="B130" s="184">
        <v>254</v>
      </c>
      <c r="C130" s="153" t="s">
        <v>148</v>
      </c>
      <c r="D130" s="154" t="s">
        <v>90</v>
      </c>
      <c r="E130" s="185">
        <v>10400000</v>
      </c>
      <c r="F130" s="155">
        <v>1</v>
      </c>
      <c r="G130" s="44" t="s">
        <v>75</v>
      </c>
      <c r="H130" s="156" t="s">
        <v>60</v>
      </c>
      <c r="I130" s="156" t="s">
        <v>53</v>
      </c>
      <c r="J130" s="157">
        <v>43678</v>
      </c>
      <c r="K130" s="157">
        <v>43709</v>
      </c>
      <c r="L130" s="157">
        <v>43770</v>
      </c>
      <c r="M130" s="136" t="s">
        <v>98</v>
      </c>
      <c r="N130" s="137" t="s">
        <v>750</v>
      </c>
      <c r="O130" s="82"/>
      <c r="P130" s="83"/>
      <c r="Q130" s="83"/>
      <c r="R130" s="83"/>
      <c r="S130" s="83"/>
      <c r="T130" s="84"/>
    </row>
    <row r="131" spans="1:21" s="85" customFormat="1" ht="67.5" customHeight="1" thickBot="1" x14ac:dyDescent="0.3">
      <c r="A131" s="52" t="s">
        <v>779</v>
      </c>
      <c r="B131" s="139">
        <v>255</v>
      </c>
      <c r="C131" s="43" t="s">
        <v>780</v>
      </c>
      <c r="D131" s="44" t="s">
        <v>90</v>
      </c>
      <c r="E131" s="45">
        <v>12000000</v>
      </c>
      <c r="F131" s="46">
        <v>1</v>
      </c>
      <c r="G131" s="44" t="s">
        <v>75</v>
      </c>
      <c r="H131" s="53" t="s">
        <v>60</v>
      </c>
      <c r="I131" s="53" t="s">
        <v>53</v>
      </c>
      <c r="J131" s="80">
        <v>43709</v>
      </c>
      <c r="K131" s="80">
        <v>43739</v>
      </c>
      <c r="L131" s="80">
        <v>43800</v>
      </c>
      <c r="M131" s="47" t="s">
        <v>98</v>
      </c>
      <c r="N131" s="114"/>
      <c r="O131" s="181"/>
      <c r="P131" s="171"/>
      <c r="Q131" s="171"/>
      <c r="R131" s="171"/>
      <c r="S131" s="171"/>
      <c r="T131" s="172"/>
    </row>
    <row r="132" spans="1:21" s="85" customFormat="1" ht="67.5" customHeight="1" x14ac:dyDescent="0.25">
      <c r="A132" s="52" t="s">
        <v>656</v>
      </c>
      <c r="B132" s="140">
        <v>258</v>
      </c>
      <c r="C132" s="43" t="s">
        <v>153</v>
      </c>
      <c r="D132" s="44" t="s">
        <v>92</v>
      </c>
      <c r="E132" s="45">
        <v>16477985</v>
      </c>
      <c r="F132" s="46">
        <v>1</v>
      </c>
      <c r="G132" s="44" t="s">
        <v>76</v>
      </c>
      <c r="H132" s="53" t="s">
        <v>60</v>
      </c>
      <c r="I132" s="53" t="s">
        <v>53</v>
      </c>
      <c r="J132" s="80">
        <v>43678</v>
      </c>
      <c r="K132" s="80">
        <v>43709</v>
      </c>
      <c r="L132" s="80">
        <v>43739</v>
      </c>
      <c r="M132" s="47" t="s">
        <v>130</v>
      </c>
      <c r="N132" s="114" t="s">
        <v>785</v>
      </c>
      <c r="O132" s="98" t="s">
        <v>765</v>
      </c>
      <c r="P132" s="99"/>
      <c r="Q132" s="99"/>
      <c r="R132" s="99"/>
      <c r="S132" s="99"/>
      <c r="T132" s="100"/>
    </row>
    <row r="133" spans="1:21" s="85" customFormat="1" ht="54.75" customHeight="1" x14ac:dyDescent="0.25">
      <c r="A133" s="158"/>
      <c r="B133" s="159"/>
      <c r="C133" s="160"/>
      <c r="D133" s="161"/>
      <c r="E133" s="162"/>
      <c r="F133" s="163"/>
      <c r="G133" s="161"/>
      <c r="H133" s="161"/>
      <c r="I133" s="161"/>
      <c r="J133" s="164"/>
      <c r="K133" s="164"/>
      <c r="L133" s="164"/>
      <c r="M133" s="165"/>
      <c r="N133" s="166"/>
      <c r="O133" s="167"/>
      <c r="P133" s="168"/>
      <c r="Q133" s="169"/>
      <c r="R133" s="169"/>
      <c r="S133" s="169"/>
      <c r="T133" s="169"/>
    </row>
    <row r="134" spans="1:21" s="85" customFormat="1" ht="30.75" customHeight="1" thickBot="1" x14ac:dyDescent="0.3">
      <c r="A134" s="102" t="s">
        <v>58</v>
      </c>
      <c r="B134" s="111"/>
      <c r="C134" s="77"/>
      <c r="D134" s="77"/>
      <c r="E134" s="126">
        <f>E56+E57+E58+E59+E60+E61+E64+E65+E66+E67+E72+E75+E76+E78+E79+E80+E81+E82+E83+E84+E85+E86+E87+E91+E92+E93+E94+E95+E96+E97+E98+E99+E100+E102+E105+E106+E108+E113+E114+E115+E117+E118+E119+E121+E126+E127+E125+E123+E124+E122+E129+E130+E131+E132</f>
        <v>2920662919.022644</v>
      </c>
      <c r="F134" s="175"/>
      <c r="G134" s="175"/>
      <c r="H134" s="77"/>
      <c r="I134" s="77"/>
      <c r="J134" s="77"/>
      <c r="K134" s="77"/>
      <c r="L134" s="77"/>
      <c r="M134" s="77"/>
      <c r="N134" s="121"/>
      <c r="O134" s="77"/>
      <c r="P134" s="195" t="s">
        <v>283</v>
      </c>
      <c r="Q134" s="196"/>
      <c r="R134" s="196"/>
      <c r="S134" s="196"/>
      <c r="T134" s="196"/>
      <c r="U134" s="197"/>
    </row>
    <row r="135" spans="1:21" s="79" customFormat="1" ht="66.75" customHeight="1" x14ac:dyDescent="0.25">
      <c r="A135" s="101" t="s">
        <v>94</v>
      </c>
      <c r="B135" s="110" t="s">
        <v>79</v>
      </c>
      <c r="C135" s="67" t="s">
        <v>145</v>
      </c>
      <c r="D135" s="39" t="s">
        <v>93</v>
      </c>
      <c r="E135" s="67" t="s">
        <v>123</v>
      </c>
      <c r="F135" s="75" t="s">
        <v>46</v>
      </c>
      <c r="G135" s="35" t="s">
        <v>47</v>
      </c>
      <c r="H135" s="39" t="s">
        <v>78</v>
      </c>
      <c r="I135" s="39" t="s">
        <v>74</v>
      </c>
      <c r="J135" s="67" t="s">
        <v>31</v>
      </c>
      <c r="K135" s="67" t="s">
        <v>95</v>
      </c>
      <c r="L135" s="67" t="s">
        <v>100</v>
      </c>
      <c r="M135" s="35" t="s">
        <v>96</v>
      </c>
      <c r="N135" s="122" t="s">
        <v>97</v>
      </c>
      <c r="O135" s="68" t="s">
        <v>114</v>
      </c>
      <c r="P135" s="72" t="s">
        <v>115</v>
      </c>
      <c r="Q135" s="73" t="s">
        <v>116</v>
      </c>
      <c r="R135" s="73" t="s">
        <v>117</v>
      </c>
      <c r="S135" s="73" t="s">
        <v>121</v>
      </c>
      <c r="T135" s="73" t="s">
        <v>119</v>
      </c>
      <c r="U135" s="74" t="s">
        <v>120</v>
      </c>
    </row>
    <row r="136" spans="1:21" s="85" customFormat="1" ht="30.75" customHeight="1" x14ac:dyDescent="0.25">
      <c r="A136" s="52"/>
      <c r="B136" s="43"/>
      <c r="C136" s="43"/>
      <c r="D136" s="44"/>
      <c r="E136" s="141"/>
      <c r="F136" s="51"/>
      <c r="G136" s="46"/>
      <c r="H136" s="53"/>
      <c r="I136" s="53"/>
      <c r="J136" s="47"/>
      <c r="K136" s="47"/>
      <c r="L136" s="47"/>
      <c r="M136" s="44"/>
      <c r="N136" s="123"/>
      <c r="O136" s="81"/>
      <c r="P136" s="86"/>
      <c r="Q136" s="87"/>
      <c r="R136" s="87"/>
      <c r="S136" s="87"/>
      <c r="T136" s="87"/>
      <c r="U136" s="88"/>
    </row>
    <row r="137" spans="1:21" s="85" customFormat="1" ht="30.75" customHeight="1" thickBot="1" x14ac:dyDescent="0.3">
      <c r="A137" s="52"/>
      <c r="B137" s="43"/>
      <c r="C137" s="43"/>
      <c r="D137" s="44"/>
      <c r="E137" s="44"/>
      <c r="F137" s="51"/>
      <c r="G137" s="46"/>
      <c r="H137" s="53"/>
      <c r="I137" s="53"/>
      <c r="J137" s="47"/>
      <c r="K137" s="47"/>
      <c r="L137" s="47"/>
      <c r="M137" s="44"/>
      <c r="N137" s="123"/>
      <c r="O137" s="81"/>
      <c r="P137" s="89"/>
      <c r="Q137" s="90"/>
      <c r="R137" s="90"/>
      <c r="S137" s="90"/>
      <c r="T137" s="90"/>
      <c r="U137" s="91"/>
    </row>
    <row r="138" spans="1:21" s="85" customFormat="1" ht="30.75" customHeight="1" thickBot="1" x14ac:dyDescent="0.3">
      <c r="A138" s="103" t="s">
        <v>59</v>
      </c>
      <c r="B138" s="112"/>
      <c r="C138" s="78"/>
      <c r="D138" s="78"/>
      <c r="E138" s="128"/>
      <c r="F138" s="78"/>
      <c r="G138" s="78"/>
      <c r="H138" s="78"/>
      <c r="I138" s="78"/>
      <c r="J138" s="78"/>
      <c r="K138" s="78"/>
      <c r="L138" s="78"/>
      <c r="M138" s="78"/>
      <c r="N138" s="124"/>
      <c r="O138" s="198" t="s">
        <v>283</v>
      </c>
      <c r="P138" s="199"/>
      <c r="Q138" s="199"/>
      <c r="R138" s="199"/>
      <c r="S138" s="199"/>
      <c r="T138" s="199"/>
    </row>
    <row r="139" spans="1:21" s="85" customFormat="1" ht="69.75" customHeight="1" x14ac:dyDescent="0.25">
      <c r="A139" s="101" t="s">
        <v>94</v>
      </c>
      <c r="B139" s="113" t="s">
        <v>79</v>
      </c>
      <c r="C139" s="67" t="s">
        <v>145</v>
      </c>
      <c r="D139" s="39" t="s">
        <v>93</v>
      </c>
      <c r="E139" s="75" t="s">
        <v>46</v>
      </c>
      <c r="F139" s="67" t="s">
        <v>47</v>
      </c>
      <c r="G139" s="39" t="s">
        <v>78</v>
      </c>
      <c r="H139" s="39" t="s">
        <v>74</v>
      </c>
      <c r="I139" s="39" t="s">
        <v>31</v>
      </c>
      <c r="J139" s="67" t="s">
        <v>95</v>
      </c>
      <c r="K139" s="67" t="s">
        <v>101</v>
      </c>
      <c r="L139" s="67" t="s">
        <v>102</v>
      </c>
      <c r="M139" s="35" t="s">
        <v>97</v>
      </c>
      <c r="N139" s="120" t="s">
        <v>114</v>
      </c>
      <c r="O139" s="72" t="s">
        <v>115</v>
      </c>
      <c r="P139" s="73" t="s">
        <v>116</v>
      </c>
      <c r="Q139" s="73" t="s">
        <v>117</v>
      </c>
      <c r="R139" s="73" t="s">
        <v>121</v>
      </c>
      <c r="S139" s="73" t="s">
        <v>119</v>
      </c>
      <c r="T139" s="74" t="s">
        <v>120</v>
      </c>
    </row>
    <row r="140" spans="1:21" s="85" customFormat="1" ht="81" customHeight="1" x14ac:dyDescent="0.25">
      <c r="A140" s="52" t="s">
        <v>208</v>
      </c>
      <c r="B140" s="52">
        <v>29</v>
      </c>
      <c r="C140" s="43" t="s">
        <v>164</v>
      </c>
      <c r="D140" s="44" t="s">
        <v>73</v>
      </c>
      <c r="E140" s="50">
        <v>116220000</v>
      </c>
      <c r="F140" s="46">
        <v>1</v>
      </c>
      <c r="G140" s="44" t="s">
        <v>75</v>
      </c>
      <c r="H140" s="53" t="str">
        <f>IF(E140&gt;=Hoja1!$M$7,"Internacional","Nacional")</f>
        <v>Nacional</v>
      </c>
      <c r="I140" s="53" t="s">
        <v>63</v>
      </c>
      <c r="J140" s="80">
        <v>43282</v>
      </c>
      <c r="K140" s="80">
        <v>43282</v>
      </c>
      <c r="L140" s="80">
        <v>43497</v>
      </c>
      <c r="M140" s="47" t="s">
        <v>68</v>
      </c>
      <c r="N140" s="114" t="s">
        <v>379</v>
      </c>
      <c r="O140" s="86" t="s">
        <v>297</v>
      </c>
      <c r="P140" s="87" t="s">
        <v>698</v>
      </c>
      <c r="Q140" s="177">
        <v>71775879</v>
      </c>
      <c r="R140" s="176">
        <v>75000000</v>
      </c>
      <c r="S140" s="87" t="s">
        <v>676</v>
      </c>
      <c r="T140" s="104">
        <v>43306</v>
      </c>
    </row>
    <row r="141" spans="1:21" s="85" customFormat="1" ht="102" customHeight="1" x14ac:dyDescent="0.25">
      <c r="A141" s="52" t="s">
        <v>169</v>
      </c>
      <c r="B141" s="52">
        <v>30</v>
      </c>
      <c r="C141" s="43" t="s">
        <v>164</v>
      </c>
      <c r="D141" s="44" t="s">
        <v>73</v>
      </c>
      <c r="E141" s="50">
        <f>2500000+5000000*11</f>
        <v>57500000</v>
      </c>
      <c r="F141" s="46">
        <v>1</v>
      </c>
      <c r="G141" s="44" t="s">
        <v>75</v>
      </c>
      <c r="H141" s="53" t="str">
        <f>IF(E141&gt;=Hoja1!$M$7,"Internacional","Nacional")</f>
        <v>Nacional</v>
      </c>
      <c r="I141" s="53" t="s">
        <v>63</v>
      </c>
      <c r="J141" s="80">
        <v>43282</v>
      </c>
      <c r="K141" s="80">
        <v>43282</v>
      </c>
      <c r="L141" s="80">
        <v>43497</v>
      </c>
      <c r="M141" s="47" t="s">
        <v>68</v>
      </c>
      <c r="N141" s="114" t="s">
        <v>380</v>
      </c>
      <c r="O141" s="86" t="s">
        <v>298</v>
      </c>
      <c r="P141" s="87" t="s">
        <v>697</v>
      </c>
      <c r="Q141" s="177">
        <v>65751542</v>
      </c>
      <c r="R141" s="176">
        <v>37500000</v>
      </c>
      <c r="S141" s="87" t="s">
        <v>675</v>
      </c>
      <c r="T141" s="104">
        <v>43308</v>
      </c>
    </row>
    <row r="142" spans="1:21" s="85" customFormat="1" ht="77.45" customHeight="1" x14ac:dyDescent="0.25">
      <c r="A142" s="52" t="s">
        <v>209</v>
      </c>
      <c r="B142" s="43">
        <v>31</v>
      </c>
      <c r="C142" s="43" t="s">
        <v>164</v>
      </c>
      <c r="D142" s="44" t="s">
        <v>73</v>
      </c>
      <c r="E142" s="50">
        <v>46000000</v>
      </c>
      <c r="F142" s="46">
        <v>1</v>
      </c>
      <c r="G142" s="44" t="s">
        <v>75</v>
      </c>
      <c r="H142" s="53" t="str">
        <f>IF(E142&gt;=Hoja1!$M$7,"Internacional","Nacional")</f>
        <v>Nacional</v>
      </c>
      <c r="I142" s="53" t="s">
        <v>63</v>
      </c>
      <c r="J142" s="80">
        <v>43344</v>
      </c>
      <c r="K142" s="80">
        <v>43466</v>
      </c>
      <c r="L142" s="80">
        <v>43617</v>
      </c>
      <c r="M142" s="47" t="s">
        <v>99</v>
      </c>
      <c r="N142" s="114" t="s">
        <v>503</v>
      </c>
      <c r="O142" s="86"/>
      <c r="P142" s="87"/>
      <c r="Q142" s="87"/>
      <c r="R142" s="87"/>
      <c r="S142" s="87"/>
      <c r="T142" s="104"/>
    </row>
    <row r="143" spans="1:21" s="85" customFormat="1" ht="77.45" customHeight="1" x14ac:dyDescent="0.25">
      <c r="A143" s="52" t="s">
        <v>227</v>
      </c>
      <c r="B143" s="43">
        <v>32</v>
      </c>
      <c r="C143" s="43" t="s">
        <v>156</v>
      </c>
      <c r="D143" s="44" t="s">
        <v>73</v>
      </c>
      <c r="E143" s="50">
        <v>25000000</v>
      </c>
      <c r="F143" s="46">
        <v>1</v>
      </c>
      <c r="G143" s="44" t="s">
        <v>75</v>
      </c>
      <c r="H143" s="53" t="str">
        <f>IF(E143&gt;=Hoja1!$M$7,"Internacional","Nacional")</f>
        <v>Nacional</v>
      </c>
      <c r="I143" s="53" t="str">
        <f>IF(H143="Internacional","Previa",IF(E143&gt;=[1]Hoja1!$M$9,"Previa","Posterior"))</f>
        <v>Posterior</v>
      </c>
      <c r="J143" s="80">
        <v>43466</v>
      </c>
      <c r="K143" s="80">
        <v>43466</v>
      </c>
      <c r="L143" s="80">
        <v>43617</v>
      </c>
      <c r="M143" s="47" t="s">
        <v>99</v>
      </c>
      <c r="N143" s="114" t="s">
        <v>504</v>
      </c>
      <c r="O143" s="86"/>
      <c r="P143" s="87"/>
      <c r="Q143" s="87"/>
      <c r="R143" s="87"/>
      <c r="S143" s="87"/>
      <c r="T143" s="88"/>
    </row>
    <row r="144" spans="1:21" s="85" customFormat="1" ht="82.5" customHeight="1" x14ac:dyDescent="0.25">
      <c r="A144" s="52" t="s">
        <v>284</v>
      </c>
      <c r="B144" s="43">
        <v>33</v>
      </c>
      <c r="C144" s="43" t="s">
        <v>156</v>
      </c>
      <c r="D144" s="44" t="s">
        <v>73</v>
      </c>
      <c r="E144" s="50">
        <v>30000000</v>
      </c>
      <c r="F144" s="46">
        <v>1</v>
      </c>
      <c r="G144" s="44" t="s">
        <v>75</v>
      </c>
      <c r="H144" s="53" t="str">
        <f>IF(E144&gt;=Hoja1!$M$7,"Internacional","Nacional")</f>
        <v>Nacional</v>
      </c>
      <c r="I144" s="53" t="s">
        <v>53</v>
      </c>
      <c r="J144" s="80">
        <v>43313</v>
      </c>
      <c r="K144" s="80">
        <v>43344</v>
      </c>
      <c r="L144" s="80">
        <v>43617</v>
      </c>
      <c r="M144" s="47" t="s">
        <v>99</v>
      </c>
      <c r="N144" s="114" t="s">
        <v>505</v>
      </c>
      <c r="O144" s="86"/>
      <c r="P144" s="87"/>
      <c r="Q144" s="87"/>
      <c r="R144" s="87"/>
      <c r="S144" s="87"/>
      <c r="T144" s="88"/>
    </row>
    <row r="145" spans="1:20" s="85" customFormat="1" ht="86.1" customHeight="1" x14ac:dyDescent="0.25">
      <c r="A145" s="52" t="s">
        <v>210</v>
      </c>
      <c r="B145" s="43">
        <v>34</v>
      </c>
      <c r="C145" s="43" t="s">
        <v>156</v>
      </c>
      <c r="D145" s="44" t="s">
        <v>73</v>
      </c>
      <c r="E145" s="50">
        <v>30000000</v>
      </c>
      <c r="F145" s="46">
        <v>1</v>
      </c>
      <c r="G145" s="44" t="s">
        <v>75</v>
      </c>
      <c r="H145" s="53" t="str">
        <f>IF(E145&gt;=Hoja1!$M$7,"Internacional","Nacional")</f>
        <v>Nacional</v>
      </c>
      <c r="I145" s="53" t="s">
        <v>53</v>
      </c>
      <c r="J145" s="80">
        <v>43313</v>
      </c>
      <c r="K145" s="80">
        <v>43344</v>
      </c>
      <c r="L145" s="80">
        <v>43617</v>
      </c>
      <c r="M145" s="47" t="s">
        <v>99</v>
      </c>
      <c r="N145" s="114" t="s">
        <v>506</v>
      </c>
      <c r="O145" s="86"/>
      <c r="P145" s="87"/>
      <c r="Q145" s="87"/>
      <c r="R145" s="87"/>
      <c r="S145" s="87"/>
      <c r="T145" s="88"/>
    </row>
    <row r="146" spans="1:20" s="85" customFormat="1" ht="89.1" customHeight="1" x14ac:dyDescent="0.25">
      <c r="A146" s="52" t="s">
        <v>228</v>
      </c>
      <c r="B146" s="43">
        <v>35</v>
      </c>
      <c r="C146" s="43" t="s">
        <v>156</v>
      </c>
      <c r="D146" s="44" t="s">
        <v>73</v>
      </c>
      <c r="E146" s="50">
        <v>25000000</v>
      </c>
      <c r="F146" s="46">
        <v>1</v>
      </c>
      <c r="G146" s="44" t="s">
        <v>75</v>
      </c>
      <c r="H146" s="53" t="str">
        <f>IF(E146&gt;=Hoja1!$M$7,"Internacional","Nacional")</f>
        <v>Nacional</v>
      </c>
      <c r="I146" s="53" t="str">
        <f>IF(H146="Internacional","Previa",IF(E146&gt;=[1]Hoja1!$M$9,"Previa","Posterior"))</f>
        <v>Posterior</v>
      </c>
      <c r="J146" s="80">
        <v>43466</v>
      </c>
      <c r="K146" s="80">
        <v>43466</v>
      </c>
      <c r="L146" s="80">
        <v>43617</v>
      </c>
      <c r="M146" s="47" t="s">
        <v>99</v>
      </c>
      <c r="N146" s="114" t="s">
        <v>507</v>
      </c>
      <c r="O146" s="86"/>
      <c r="P146" s="87"/>
      <c r="Q146" s="87"/>
      <c r="R146" s="87"/>
      <c r="S146" s="87"/>
      <c r="T146" s="88"/>
    </row>
    <row r="147" spans="1:20" s="85" customFormat="1" ht="82.5" customHeight="1" x14ac:dyDescent="0.25">
      <c r="A147" s="52" t="s">
        <v>229</v>
      </c>
      <c r="B147" s="43">
        <v>36</v>
      </c>
      <c r="C147" s="43" t="s">
        <v>157</v>
      </c>
      <c r="D147" s="44" t="s">
        <v>73</v>
      </c>
      <c r="E147" s="50">
        <v>2456312.5</v>
      </c>
      <c r="F147" s="46">
        <v>1</v>
      </c>
      <c r="G147" s="44" t="s">
        <v>75</v>
      </c>
      <c r="H147" s="53" t="str">
        <f>IF(E147&gt;=Hoja1!$M$7,"Internacional","Nacional")</f>
        <v>Nacional</v>
      </c>
      <c r="I147" s="53" t="str">
        <f>IF(H147="Internacional","Previa",IF(E147&gt;=[1]Hoja1!$M$9,"Previa","Posterior"))</f>
        <v>Posterior</v>
      </c>
      <c r="J147" s="80">
        <v>43466</v>
      </c>
      <c r="K147" s="80">
        <v>43466</v>
      </c>
      <c r="L147" s="80">
        <v>43586</v>
      </c>
      <c r="M147" s="47" t="s">
        <v>99</v>
      </c>
      <c r="N147" s="114" t="s">
        <v>508</v>
      </c>
      <c r="O147" s="86"/>
      <c r="P147" s="87"/>
      <c r="Q147" s="87"/>
      <c r="R147" s="87"/>
      <c r="S147" s="87"/>
      <c r="T147" s="88"/>
    </row>
    <row r="148" spans="1:20" s="85" customFormat="1" ht="93" customHeight="1" x14ac:dyDescent="0.25">
      <c r="A148" s="52" t="s">
        <v>230</v>
      </c>
      <c r="B148" s="43">
        <v>37</v>
      </c>
      <c r="C148" s="43" t="s">
        <v>157</v>
      </c>
      <c r="D148" s="44" t="s">
        <v>73</v>
      </c>
      <c r="E148" s="50">
        <v>2456312.5</v>
      </c>
      <c r="F148" s="46">
        <v>1</v>
      </c>
      <c r="G148" s="44" t="s">
        <v>75</v>
      </c>
      <c r="H148" s="53" t="str">
        <f>IF(E148&gt;=Hoja1!$M$7,"Internacional","Nacional")</f>
        <v>Nacional</v>
      </c>
      <c r="I148" s="53" t="str">
        <f>IF(H148="Internacional","Previa",IF(E148&gt;=[1]Hoja1!$M$9,"Previa","Posterior"))</f>
        <v>Posterior</v>
      </c>
      <c r="J148" s="80">
        <v>43466</v>
      </c>
      <c r="K148" s="80">
        <v>43466</v>
      </c>
      <c r="L148" s="80">
        <v>43586</v>
      </c>
      <c r="M148" s="47" t="s">
        <v>99</v>
      </c>
      <c r="N148" s="114" t="s">
        <v>509</v>
      </c>
      <c r="O148" s="86"/>
      <c r="P148" s="87"/>
      <c r="Q148" s="87"/>
      <c r="R148" s="87"/>
      <c r="S148" s="87"/>
      <c r="T148" s="88"/>
    </row>
    <row r="149" spans="1:20" s="85" customFormat="1" ht="88.5" customHeight="1" x14ac:dyDescent="0.25">
      <c r="A149" s="52" t="s">
        <v>231</v>
      </c>
      <c r="B149" s="43">
        <v>38</v>
      </c>
      <c r="C149" s="43" t="s">
        <v>157</v>
      </c>
      <c r="D149" s="44" t="s">
        <v>73</v>
      </c>
      <c r="E149" s="50">
        <v>30249080</v>
      </c>
      <c r="F149" s="46">
        <v>1</v>
      </c>
      <c r="G149" s="44" t="s">
        <v>75</v>
      </c>
      <c r="H149" s="53" t="str">
        <f>IF(E149&gt;=Hoja1!$M$7,"Internacional","Nacional")</f>
        <v>Nacional</v>
      </c>
      <c r="I149" s="53" t="s">
        <v>53</v>
      </c>
      <c r="J149" s="80">
        <v>43466</v>
      </c>
      <c r="K149" s="80">
        <v>43466</v>
      </c>
      <c r="L149" s="80">
        <v>43617</v>
      </c>
      <c r="M149" s="47" t="s">
        <v>99</v>
      </c>
      <c r="N149" s="114" t="s">
        <v>510</v>
      </c>
      <c r="O149" s="86"/>
      <c r="P149" s="87"/>
      <c r="Q149" s="87"/>
      <c r="R149" s="87"/>
      <c r="S149" s="87"/>
      <c r="T149" s="88"/>
    </row>
    <row r="150" spans="1:20" s="85" customFormat="1" ht="82.5" customHeight="1" x14ac:dyDescent="0.25">
      <c r="A150" s="52" t="s">
        <v>232</v>
      </c>
      <c r="B150" s="43">
        <v>39</v>
      </c>
      <c r="C150" s="43" t="s">
        <v>157</v>
      </c>
      <c r="D150" s="44" t="s">
        <v>73</v>
      </c>
      <c r="E150" s="50">
        <v>11718630</v>
      </c>
      <c r="F150" s="46">
        <v>1</v>
      </c>
      <c r="G150" s="44" t="s">
        <v>75</v>
      </c>
      <c r="H150" s="53" t="str">
        <f>IF(E150&gt;=Hoja1!$M$7,"Internacional","Nacional")</f>
        <v>Nacional</v>
      </c>
      <c r="I150" s="53" t="str">
        <f>IF(H150="Internacional","Previa",IF(E150&gt;=[1]Hoja1!$M$9,"Previa","Posterior"))</f>
        <v>Posterior</v>
      </c>
      <c r="J150" s="80">
        <v>43313</v>
      </c>
      <c r="K150" s="80">
        <v>43344</v>
      </c>
      <c r="L150" s="80">
        <v>43617</v>
      </c>
      <c r="M150" s="47" t="s">
        <v>99</v>
      </c>
      <c r="N150" s="114" t="s">
        <v>511</v>
      </c>
      <c r="O150" s="86"/>
      <c r="P150" s="87"/>
      <c r="Q150" s="87"/>
      <c r="R150" s="87"/>
      <c r="S150" s="87"/>
      <c r="T150" s="88"/>
    </row>
    <row r="151" spans="1:20" s="85" customFormat="1" ht="93" customHeight="1" x14ac:dyDescent="0.25">
      <c r="A151" s="52" t="s">
        <v>233</v>
      </c>
      <c r="B151" s="43">
        <v>40</v>
      </c>
      <c r="C151" s="43" t="s">
        <v>157</v>
      </c>
      <c r="D151" s="44" t="s">
        <v>73</v>
      </c>
      <c r="E151" s="50">
        <v>23066670</v>
      </c>
      <c r="F151" s="46">
        <v>1</v>
      </c>
      <c r="G151" s="44" t="s">
        <v>75</v>
      </c>
      <c r="H151" s="53" t="str">
        <f>IF(E151&gt;=Hoja1!$M$7,"Internacional","Nacional")</f>
        <v>Nacional</v>
      </c>
      <c r="I151" s="53" t="str">
        <f>IF(H151="Internacional","Previa",IF(E151&gt;=[1]Hoja1!$M$9,"Previa","Posterior"))</f>
        <v>Posterior</v>
      </c>
      <c r="J151" s="80">
        <v>43313</v>
      </c>
      <c r="K151" s="80">
        <v>43344</v>
      </c>
      <c r="L151" s="80">
        <v>43617</v>
      </c>
      <c r="M151" s="47" t="s">
        <v>99</v>
      </c>
      <c r="N151" s="114" t="s">
        <v>512</v>
      </c>
      <c r="O151" s="86"/>
      <c r="P151" s="87"/>
      <c r="Q151" s="87"/>
      <c r="R151" s="87"/>
      <c r="S151" s="87"/>
      <c r="T151" s="88"/>
    </row>
    <row r="152" spans="1:20" s="85" customFormat="1" ht="88.5" customHeight="1" x14ac:dyDescent="0.25">
      <c r="A152" s="52" t="s">
        <v>234</v>
      </c>
      <c r="B152" s="43">
        <v>41</v>
      </c>
      <c r="C152" s="43" t="s">
        <v>157</v>
      </c>
      <c r="D152" s="44" t="s">
        <v>73</v>
      </c>
      <c r="E152" s="50">
        <v>6976940</v>
      </c>
      <c r="F152" s="46">
        <v>1</v>
      </c>
      <c r="G152" s="44" t="s">
        <v>75</v>
      </c>
      <c r="H152" s="53" t="str">
        <f>IF(E152&gt;=Hoja1!$M$7,"Internacional","Nacional")</f>
        <v>Nacional</v>
      </c>
      <c r="I152" s="53" t="str">
        <f>IF(H152="Internacional","Previa",IF(E152&gt;=[1]Hoja1!$M$9,"Previa","Posterior"))</f>
        <v>Posterior</v>
      </c>
      <c r="J152" s="80">
        <v>43313</v>
      </c>
      <c r="K152" s="80">
        <v>43344</v>
      </c>
      <c r="L152" s="80">
        <v>43617</v>
      </c>
      <c r="M152" s="47" t="s">
        <v>99</v>
      </c>
      <c r="N152" s="114" t="s">
        <v>513</v>
      </c>
      <c r="O152" s="86"/>
      <c r="P152" s="87"/>
      <c r="Q152" s="87"/>
      <c r="R152" s="87"/>
      <c r="S152" s="87"/>
      <c r="T152" s="88"/>
    </row>
    <row r="153" spans="1:20" s="85" customFormat="1" ht="47.25" customHeight="1" x14ac:dyDescent="0.25">
      <c r="A153" s="52" t="s">
        <v>235</v>
      </c>
      <c r="B153" s="43">
        <v>42</v>
      </c>
      <c r="C153" s="43" t="s">
        <v>157</v>
      </c>
      <c r="D153" s="44" t="s">
        <v>73</v>
      </c>
      <c r="E153" s="50">
        <v>6976940</v>
      </c>
      <c r="F153" s="46">
        <v>1</v>
      </c>
      <c r="G153" s="44" t="s">
        <v>75</v>
      </c>
      <c r="H153" s="53" t="str">
        <f>IF(E153&gt;=Hoja1!$M$7,"Internacional","Nacional")</f>
        <v>Nacional</v>
      </c>
      <c r="I153" s="53" t="str">
        <f>IF(H153="Internacional","Previa",IF(E153&gt;=[1]Hoja1!$M$9,"Previa","Posterior"))</f>
        <v>Posterior</v>
      </c>
      <c r="J153" s="80">
        <v>43313</v>
      </c>
      <c r="K153" s="80">
        <v>43344</v>
      </c>
      <c r="L153" s="80">
        <v>43617</v>
      </c>
      <c r="M153" s="47" t="s">
        <v>99</v>
      </c>
      <c r="N153" s="114" t="s">
        <v>514</v>
      </c>
      <c r="O153" s="86"/>
      <c r="P153" s="87"/>
      <c r="Q153" s="87"/>
      <c r="R153" s="87"/>
      <c r="S153" s="87"/>
      <c r="T153" s="88"/>
    </row>
    <row r="154" spans="1:20" s="85" customFormat="1" ht="71.099999999999994" customHeight="1" x14ac:dyDescent="0.25">
      <c r="A154" s="52" t="s">
        <v>236</v>
      </c>
      <c r="B154" s="43">
        <v>43</v>
      </c>
      <c r="C154" s="43" t="s">
        <v>151</v>
      </c>
      <c r="D154" s="44" t="s">
        <v>73</v>
      </c>
      <c r="E154" s="50">
        <v>23062500</v>
      </c>
      <c r="F154" s="46">
        <v>1</v>
      </c>
      <c r="G154" s="44" t="s">
        <v>75</v>
      </c>
      <c r="H154" s="53" t="str">
        <f>IF(E154&gt;=Hoja1!$M$7,"Internacional","Nacional")</f>
        <v>Nacional</v>
      </c>
      <c r="I154" s="53" t="str">
        <f>IF(H154="Internacional","Previa",IF(E154&gt;=[1]Hoja1!$M$9,"Previa","Posterior"))</f>
        <v>Posterior</v>
      </c>
      <c r="J154" s="80">
        <v>43466</v>
      </c>
      <c r="K154" s="80">
        <v>43466</v>
      </c>
      <c r="L154" s="80">
        <v>43617</v>
      </c>
      <c r="M154" s="47" t="s">
        <v>99</v>
      </c>
      <c r="N154" s="114" t="s">
        <v>515</v>
      </c>
      <c r="O154" s="86"/>
      <c r="P154" s="87"/>
      <c r="Q154" s="87"/>
      <c r="R154" s="87"/>
      <c r="S154" s="87"/>
      <c r="T154" s="88"/>
    </row>
    <row r="155" spans="1:20" s="85" customFormat="1" ht="96" customHeight="1" x14ac:dyDescent="0.25">
      <c r="A155" s="52" t="s">
        <v>285</v>
      </c>
      <c r="B155" s="43">
        <v>44</v>
      </c>
      <c r="C155" s="43" t="s">
        <v>151</v>
      </c>
      <c r="D155" s="44" t="s">
        <v>73</v>
      </c>
      <c r="E155" s="50">
        <v>23062500</v>
      </c>
      <c r="F155" s="46">
        <v>1</v>
      </c>
      <c r="G155" s="44" t="s">
        <v>75</v>
      </c>
      <c r="H155" s="53" t="str">
        <f>IF(E155&gt;=Hoja1!$M$7,"Internacional","Nacional")</f>
        <v>Nacional</v>
      </c>
      <c r="I155" s="53" t="str">
        <f>IF(H155="Internacional","Previa",IF(E155&gt;=[1]Hoja1!$M$9,"Previa","Posterior"))</f>
        <v>Posterior</v>
      </c>
      <c r="J155" s="80">
        <v>43466</v>
      </c>
      <c r="K155" s="80">
        <v>43466</v>
      </c>
      <c r="L155" s="80">
        <v>43617</v>
      </c>
      <c r="M155" s="47" t="s">
        <v>99</v>
      </c>
      <c r="N155" s="114" t="s">
        <v>516</v>
      </c>
      <c r="O155" s="86"/>
      <c r="P155" s="87"/>
      <c r="Q155" s="87"/>
      <c r="R155" s="87"/>
      <c r="S155" s="87"/>
      <c r="T155" s="88"/>
    </row>
    <row r="156" spans="1:20" s="85" customFormat="1" ht="80.099999999999994" customHeight="1" x14ac:dyDescent="0.25">
      <c r="A156" s="52" t="s">
        <v>286</v>
      </c>
      <c r="B156" s="43">
        <v>45</v>
      </c>
      <c r="C156" s="43" t="s">
        <v>151</v>
      </c>
      <c r="D156" s="44" t="s">
        <v>73</v>
      </c>
      <c r="E156" s="50">
        <v>19375000</v>
      </c>
      <c r="F156" s="46">
        <v>1</v>
      </c>
      <c r="G156" s="44" t="s">
        <v>75</v>
      </c>
      <c r="H156" s="53" t="str">
        <f>IF(E156&gt;=Hoja1!$M$7,"Internacional","Nacional")</f>
        <v>Nacional</v>
      </c>
      <c r="I156" s="53" t="str">
        <f>IF(H156="Internacional","Previa",IF(E156&gt;=[1]Hoja1!$M$9,"Previa","Posterior"))</f>
        <v>Posterior</v>
      </c>
      <c r="J156" s="80">
        <v>43466</v>
      </c>
      <c r="K156" s="80">
        <v>43466</v>
      </c>
      <c r="L156" s="80">
        <v>43617</v>
      </c>
      <c r="M156" s="47" t="s">
        <v>99</v>
      </c>
      <c r="N156" s="114" t="s">
        <v>517</v>
      </c>
      <c r="O156" s="86"/>
      <c r="P156" s="87"/>
      <c r="Q156" s="87"/>
      <c r="R156" s="87"/>
      <c r="S156" s="87"/>
      <c r="T156" s="88"/>
    </row>
    <row r="157" spans="1:20" s="85" customFormat="1" ht="84" customHeight="1" x14ac:dyDescent="0.25">
      <c r="A157" s="52" t="s">
        <v>237</v>
      </c>
      <c r="B157" s="43">
        <v>46</v>
      </c>
      <c r="C157" s="43" t="s">
        <v>151</v>
      </c>
      <c r="D157" s="44" t="s">
        <v>73</v>
      </c>
      <c r="E157" s="50">
        <v>3083790</v>
      </c>
      <c r="F157" s="46">
        <v>1</v>
      </c>
      <c r="G157" s="44" t="s">
        <v>75</v>
      </c>
      <c r="H157" s="53" t="str">
        <f>IF(E157&gt;=Hoja1!$M$7,"Internacional","Nacional")</f>
        <v>Nacional</v>
      </c>
      <c r="I157" s="53" t="str">
        <f>IF(H157="Internacional","Previa",IF(E157&gt;=[1]Hoja1!$M$9,"Previa","Posterior"))</f>
        <v>Posterior</v>
      </c>
      <c r="J157" s="80">
        <v>43313</v>
      </c>
      <c r="K157" s="80">
        <v>43344</v>
      </c>
      <c r="L157" s="80">
        <v>43617</v>
      </c>
      <c r="M157" s="47" t="s">
        <v>99</v>
      </c>
      <c r="N157" s="114" t="s">
        <v>518</v>
      </c>
      <c r="O157" s="86"/>
      <c r="P157" s="87"/>
      <c r="Q157" s="87"/>
      <c r="R157" s="87"/>
      <c r="S157" s="87"/>
      <c r="T157" s="88"/>
    </row>
    <row r="158" spans="1:20" s="85" customFormat="1" ht="99" customHeight="1" x14ac:dyDescent="0.25">
      <c r="A158" s="52" t="s">
        <v>238</v>
      </c>
      <c r="B158" s="43">
        <v>47</v>
      </c>
      <c r="C158" s="43" t="s">
        <v>151</v>
      </c>
      <c r="D158" s="44" t="s">
        <v>73</v>
      </c>
      <c r="E158" s="50">
        <v>12812500</v>
      </c>
      <c r="F158" s="46">
        <v>1</v>
      </c>
      <c r="G158" s="44" t="s">
        <v>75</v>
      </c>
      <c r="H158" s="53" t="str">
        <f>IF(E158&gt;=Hoja1!$M$7,"Internacional","Nacional")</f>
        <v>Nacional</v>
      </c>
      <c r="I158" s="53" t="str">
        <f>IF(H158="Internacional","Previa",IF(E158&gt;=[1]Hoja1!$M$9,"Previa","Posterior"))</f>
        <v>Posterior</v>
      </c>
      <c r="J158" s="80">
        <v>43313</v>
      </c>
      <c r="K158" s="80">
        <v>43344</v>
      </c>
      <c r="L158" s="80">
        <v>43617</v>
      </c>
      <c r="M158" s="47" t="s">
        <v>99</v>
      </c>
      <c r="N158" s="114" t="s">
        <v>519</v>
      </c>
      <c r="O158" s="86"/>
      <c r="P158" s="87"/>
      <c r="Q158" s="87"/>
      <c r="R158" s="87"/>
      <c r="S158" s="87"/>
      <c r="T158" s="88"/>
    </row>
    <row r="159" spans="1:20" s="85" customFormat="1" ht="93.6" customHeight="1" x14ac:dyDescent="0.25">
      <c r="A159" s="52" t="s">
        <v>239</v>
      </c>
      <c r="B159" s="43">
        <v>48</v>
      </c>
      <c r="C159" s="43" t="s">
        <v>151</v>
      </c>
      <c r="D159" s="44" t="s">
        <v>73</v>
      </c>
      <c r="E159" s="50">
        <v>12812500</v>
      </c>
      <c r="F159" s="46">
        <v>1</v>
      </c>
      <c r="G159" s="44" t="s">
        <v>75</v>
      </c>
      <c r="H159" s="53" t="str">
        <f>IF(E159&gt;=Hoja1!$M$7,"Internacional","Nacional")</f>
        <v>Nacional</v>
      </c>
      <c r="I159" s="53" t="str">
        <f>IF(H159="Internacional","Previa",IF(E159&gt;=[1]Hoja1!$M$9,"Previa","Posterior"))</f>
        <v>Posterior</v>
      </c>
      <c r="J159" s="80">
        <v>43313</v>
      </c>
      <c r="K159" s="80">
        <v>43344</v>
      </c>
      <c r="L159" s="80">
        <v>43617</v>
      </c>
      <c r="M159" s="47" t="s">
        <v>99</v>
      </c>
      <c r="N159" s="114" t="s">
        <v>520</v>
      </c>
      <c r="O159" s="86"/>
      <c r="P159" s="87"/>
      <c r="Q159" s="87"/>
      <c r="R159" s="87"/>
      <c r="S159" s="87"/>
      <c r="T159" s="88"/>
    </row>
    <row r="160" spans="1:20" s="85" customFormat="1" ht="98.1" customHeight="1" x14ac:dyDescent="0.25">
      <c r="A160" s="52" t="s">
        <v>240</v>
      </c>
      <c r="B160" s="43">
        <v>49</v>
      </c>
      <c r="C160" s="43" t="s">
        <v>151</v>
      </c>
      <c r="D160" s="44" t="s">
        <v>73</v>
      </c>
      <c r="E160" s="50">
        <v>3083790</v>
      </c>
      <c r="F160" s="46">
        <v>1</v>
      </c>
      <c r="G160" s="44" t="s">
        <v>75</v>
      </c>
      <c r="H160" s="53" t="str">
        <f>IF(E160&gt;=Hoja1!$M$7,"Internacional","Nacional")</f>
        <v>Nacional</v>
      </c>
      <c r="I160" s="53" t="str">
        <f>IF(H160="Internacional","Previa",IF(E160&gt;=[1]Hoja1!$M$9,"Previa","Posterior"))</f>
        <v>Posterior</v>
      </c>
      <c r="J160" s="80">
        <v>43313</v>
      </c>
      <c r="K160" s="80">
        <v>43344</v>
      </c>
      <c r="L160" s="80">
        <v>43617</v>
      </c>
      <c r="M160" s="47" t="s">
        <v>99</v>
      </c>
      <c r="N160" s="114" t="s">
        <v>521</v>
      </c>
      <c r="O160" s="86"/>
      <c r="P160" s="87"/>
      <c r="Q160" s="87"/>
      <c r="R160" s="87"/>
      <c r="S160" s="87"/>
      <c r="T160" s="88"/>
    </row>
    <row r="161" spans="1:20" s="85" customFormat="1" ht="67.5" customHeight="1" x14ac:dyDescent="0.25">
      <c r="A161" s="52" t="s">
        <v>241</v>
      </c>
      <c r="B161" s="43">
        <v>50</v>
      </c>
      <c r="C161" s="43" t="s">
        <v>151</v>
      </c>
      <c r="D161" s="44" t="s">
        <v>73</v>
      </c>
      <c r="E161" s="50">
        <v>7875000</v>
      </c>
      <c r="F161" s="46">
        <v>1</v>
      </c>
      <c r="G161" s="44" t="s">
        <v>75</v>
      </c>
      <c r="H161" s="53" t="str">
        <f>IF(E161&gt;=Hoja1!$M$7,"Internacional","Nacional")</f>
        <v>Nacional</v>
      </c>
      <c r="I161" s="53" t="str">
        <f>IF(H161="Internacional","Previa",IF(E161&gt;=[1]Hoja1!$M$9,"Previa","Posterior"))</f>
        <v>Posterior</v>
      </c>
      <c r="J161" s="80">
        <v>43466</v>
      </c>
      <c r="K161" s="80">
        <v>43466</v>
      </c>
      <c r="L161" s="80">
        <v>43617</v>
      </c>
      <c r="M161" s="47" t="s">
        <v>99</v>
      </c>
      <c r="N161" s="114" t="s">
        <v>522</v>
      </c>
      <c r="O161" s="86"/>
      <c r="P161" s="87"/>
      <c r="Q161" s="87"/>
      <c r="R161" s="87"/>
      <c r="S161" s="87"/>
      <c r="T161" s="88"/>
    </row>
    <row r="162" spans="1:20" s="85" customFormat="1" ht="89.45" customHeight="1" x14ac:dyDescent="0.25">
      <c r="A162" s="52" t="s">
        <v>242</v>
      </c>
      <c r="B162" s="43">
        <v>51</v>
      </c>
      <c r="C162" s="43" t="s">
        <v>157</v>
      </c>
      <c r="D162" s="44" t="s">
        <v>73</v>
      </c>
      <c r="E162" s="50">
        <v>26088980</v>
      </c>
      <c r="F162" s="46">
        <v>1</v>
      </c>
      <c r="G162" s="44" t="s">
        <v>75</v>
      </c>
      <c r="H162" s="53" t="str">
        <f>IF(E162&gt;=Hoja1!$M$7,"Internacional","Nacional")</f>
        <v>Nacional</v>
      </c>
      <c r="I162" s="53" t="str">
        <f>IF(H162="Internacional","Previa",IF(E162&gt;=[1]Hoja1!$M$9,"Previa","Posterior"))</f>
        <v>Posterior</v>
      </c>
      <c r="J162" s="80">
        <v>43466</v>
      </c>
      <c r="K162" s="80">
        <v>43466</v>
      </c>
      <c r="L162" s="80">
        <v>43617</v>
      </c>
      <c r="M162" s="47" t="s">
        <v>99</v>
      </c>
      <c r="N162" s="114" t="s">
        <v>523</v>
      </c>
      <c r="O162" s="86"/>
      <c r="P162" s="87"/>
      <c r="Q162" s="87"/>
      <c r="R162" s="87"/>
      <c r="S162" s="87"/>
      <c r="T162" s="88"/>
    </row>
    <row r="163" spans="1:20" s="85" customFormat="1" ht="89.45" customHeight="1" x14ac:dyDescent="0.25">
      <c r="A163" s="52" t="s">
        <v>243</v>
      </c>
      <c r="B163" s="43">
        <v>52</v>
      </c>
      <c r="C163" s="43" t="s">
        <v>157</v>
      </c>
      <c r="D163" s="44" t="s">
        <v>73</v>
      </c>
      <c r="E163" s="50">
        <v>26088980</v>
      </c>
      <c r="F163" s="46">
        <v>1</v>
      </c>
      <c r="G163" s="44" t="s">
        <v>75</v>
      </c>
      <c r="H163" s="53" t="str">
        <f>IF(E163&gt;=Hoja1!$M$7,"Internacional","Nacional")</f>
        <v>Nacional</v>
      </c>
      <c r="I163" s="53" t="str">
        <f>IF(H163="Internacional","Previa",IF(E163&gt;=[1]Hoja1!$M$9,"Previa","Posterior"))</f>
        <v>Posterior</v>
      </c>
      <c r="J163" s="80">
        <v>43466</v>
      </c>
      <c r="K163" s="80">
        <v>43466</v>
      </c>
      <c r="L163" s="80">
        <v>43617</v>
      </c>
      <c r="M163" s="47" t="s">
        <v>99</v>
      </c>
      <c r="N163" s="114" t="s">
        <v>524</v>
      </c>
      <c r="O163" s="86"/>
      <c r="P163" s="87"/>
      <c r="Q163" s="87"/>
      <c r="R163" s="87"/>
      <c r="S163" s="87"/>
      <c r="T163" s="88"/>
    </row>
    <row r="164" spans="1:20" s="85" customFormat="1" ht="95.1" customHeight="1" x14ac:dyDescent="0.25">
      <c r="A164" s="52" t="s">
        <v>273</v>
      </c>
      <c r="B164" s="43">
        <v>53</v>
      </c>
      <c r="C164" s="43" t="s">
        <v>151</v>
      </c>
      <c r="D164" s="44" t="s">
        <v>73</v>
      </c>
      <c r="E164" s="50">
        <v>3083790</v>
      </c>
      <c r="F164" s="46">
        <v>1</v>
      </c>
      <c r="G164" s="44" t="s">
        <v>75</v>
      </c>
      <c r="H164" s="53" t="str">
        <f>IF(E164&gt;=Hoja1!$M$7,"Internacional","Nacional")</f>
        <v>Nacional</v>
      </c>
      <c r="I164" s="53" t="str">
        <f>IF(H164="Internacional","Previa",IF(E164&gt;=[1]Hoja1!$M$9,"Previa","Posterior"))</f>
        <v>Posterior</v>
      </c>
      <c r="J164" s="80">
        <v>43313</v>
      </c>
      <c r="K164" s="80">
        <v>43344</v>
      </c>
      <c r="L164" s="80">
        <v>43617</v>
      </c>
      <c r="M164" s="47" t="s">
        <v>99</v>
      </c>
      <c r="N164" s="114" t="s">
        <v>525</v>
      </c>
      <c r="O164" s="86"/>
      <c r="P164" s="87"/>
      <c r="Q164" s="87"/>
      <c r="R164" s="87"/>
      <c r="S164" s="87"/>
      <c r="T164" s="88"/>
    </row>
    <row r="165" spans="1:20" s="85" customFormat="1" ht="72" customHeight="1" x14ac:dyDescent="0.25">
      <c r="A165" s="52" t="s">
        <v>244</v>
      </c>
      <c r="B165" s="43">
        <v>54</v>
      </c>
      <c r="C165" s="43" t="s">
        <v>151</v>
      </c>
      <c r="D165" s="44" t="s">
        <v>73</v>
      </c>
      <c r="E165" s="50">
        <v>25625000</v>
      </c>
      <c r="F165" s="46">
        <v>1</v>
      </c>
      <c r="G165" s="44" t="s">
        <v>75</v>
      </c>
      <c r="H165" s="53" t="str">
        <f>IF(E165&gt;=Hoja1!$M$7,"Internacional","Nacional")</f>
        <v>Nacional</v>
      </c>
      <c r="I165" s="53" t="str">
        <f>IF(H165="Internacional","Previa",IF(E165&gt;=[1]Hoja1!$M$9,"Previa","Posterior"))</f>
        <v>Posterior</v>
      </c>
      <c r="J165" s="80">
        <v>43466</v>
      </c>
      <c r="K165" s="80">
        <v>43466</v>
      </c>
      <c r="L165" s="80">
        <v>43617</v>
      </c>
      <c r="M165" s="47" t="s">
        <v>99</v>
      </c>
      <c r="N165" s="114" t="s">
        <v>526</v>
      </c>
      <c r="O165" s="86"/>
      <c r="P165" s="87"/>
      <c r="Q165" s="87"/>
      <c r="R165" s="87"/>
      <c r="S165" s="87"/>
      <c r="T165" s="88"/>
    </row>
    <row r="166" spans="1:20" s="85" customFormat="1" ht="97.5" customHeight="1" x14ac:dyDescent="0.25">
      <c r="A166" s="52" t="s">
        <v>245</v>
      </c>
      <c r="B166" s="43">
        <v>55</v>
      </c>
      <c r="C166" s="43" t="s">
        <v>151</v>
      </c>
      <c r="D166" s="44" t="s">
        <v>73</v>
      </c>
      <c r="E166" s="50">
        <v>3083790</v>
      </c>
      <c r="F166" s="46">
        <v>1</v>
      </c>
      <c r="G166" s="44" t="s">
        <v>75</v>
      </c>
      <c r="H166" s="53" t="str">
        <f>IF(E166&gt;=Hoja1!$M$7,"Internacional","Nacional")</f>
        <v>Nacional</v>
      </c>
      <c r="I166" s="53" t="str">
        <f>IF(H166="Internacional","Previa",IF(E166&gt;=[1]Hoja1!$M$9,"Previa","Posterior"))</f>
        <v>Posterior</v>
      </c>
      <c r="J166" s="80">
        <v>43313</v>
      </c>
      <c r="K166" s="80">
        <v>43344</v>
      </c>
      <c r="L166" s="80">
        <v>43617</v>
      </c>
      <c r="M166" s="47" t="s">
        <v>99</v>
      </c>
      <c r="N166" s="114" t="s">
        <v>527</v>
      </c>
      <c r="O166" s="86"/>
      <c r="P166" s="87"/>
      <c r="Q166" s="87"/>
      <c r="R166" s="87"/>
      <c r="S166" s="87"/>
      <c r="T166" s="88"/>
    </row>
    <row r="167" spans="1:20" s="85" customFormat="1" ht="159.75" customHeight="1" x14ac:dyDescent="0.25">
      <c r="A167" s="52" t="s">
        <v>274</v>
      </c>
      <c r="B167" s="43">
        <v>56</v>
      </c>
      <c r="C167" s="43" t="s">
        <v>148</v>
      </c>
      <c r="D167" s="44" t="s">
        <v>72</v>
      </c>
      <c r="E167" s="50">
        <v>49250000</v>
      </c>
      <c r="F167" s="46">
        <v>1</v>
      </c>
      <c r="G167" s="44" t="s">
        <v>76</v>
      </c>
      <c r="H167" s="53" t="str">
        <f>IF(E167&gt;=Hoja1!$M$7,"Internacional","Nacional")</f>
        <v>Nacional</v>
      </c>
      <c r="I167" s="53" t="s">
        <v>53</v>
      </c>
      <c r="J167" s="80">
        <v>43374</v>
      </c>
      <c r="K167" s="80">
        <v>43405</v>
      </c>
      <c r="L167" s="80">
        <v>43525</v>
      </c>
      <c r="M167" s="47" t="s">
        <v>68</v>
      </c>
      <c r="N167" s="114" t="s">
        <v>381</v>
      </c>
      <c r="O167" s="86" t="s">
        <v>304</v>
      </c>
      <c r="P167" s="87" t="s">
        <v>696</v>
      </c>
      <c r="Q167" s="176">
        <v>71265369</v>
      </c>
      <c r="R167" s="176">
        <f>24625000</f>
        <v>24625000</v>
      </c>
      <c r="S167" s="87" t="s">
        <v>677</v>
      </c>
      <c r="T167" s="88" t="s">
        <v>309</v>
      </c>
    </row>
    <row r="168" spans="1:20" s="85" customFormat="1" ht="88.5" customHeight="1" x14ac:dyDescent="0.25">
      <c r="A168" s="52" t="s">
        <v>176</v>
      </c>
      <c r="B168" s="43">
        <v>57</v>
      </c>
      <c r="C168" s="43" t="s">
        <v>148</v>
      </c>
      <c r="D168" s="44" t="s">
        <v>73</v>
      </c>
      <c r="E168" s="50">
        <v>25000000</v>
      </c>
      <c r="F168" s="46">
        <v>1</v>
      </c>
      <c r="G168" s="44" t="s">
        <v>75</v>
      </c>
      <c r="H168" s="53" t="str">
        <f>IF(E168&gt;=Hoja1!$M$7,"Internacional","Nacional")</f>
        <v>Nacional</v>
      </c>
      <c r="I168" s="53" t="str">
        <f>IF(H168="Internacional","Previa",IF(E168&gt;=[1]Hoja1!$M$9,"Previa","Posterior"))</f>
        <v>Posterior</v>
      </c>
      <c r="J168" s="80">
        <v>43466</v>
      </c>
      <c r="K168" s="80">
        <v>43466</v>
      </c>
      <c r="L168" s="80">
        <v>43617</v>
      </c>
      <c r="M168" s="47" t="s">
        <v>99</v>
      </c>
      <c r="N168" s="114" t="s">
        <v>528</v>
      </c>
      <c r="O168" s="86"/>
      <c r="P168" s="87"/>
      <c r="Q168" s="87"/>
      <c r="R168" s="87"/>
      <c r="S168" s="87"/>
      <c r="T168" s="88"/>
    </row>
    <row r="169" spans="1:20" s="85" customFormat="1" ht="178.5" customHeight="1" x14ac:dyDescent="0.25">
      <c r="A169" s="52" t="s">
        <v>170</v>
      </c>
      <c r="B169" s="43">
        <v>58</v>
      </c>
      <c r="C169" s="43" t="s">
        <v>148</v>
      </c>
      <c r="D169" s="44" t="s">
        <v>72</v>
      </c>
      <c r="E169" s="50">
        <v>48937500</v>
      </c>
      <c r="F169" s="46">
        <v>1</v>
      </c>
      <c r="G169" s="44" t="s">
        <v>76</v>
      </c>
      <c r="H169" s="53" t="str">
        <f>IF(E169&gt;=Hoja1!$M$7,"Internacional","Nacional")</f>
        <v>Nacional</v>
      </c>
      <c r="I169" s="53" t="s">
        <v>53</v>
      </c>
      <c r="J169" s="80">
        <v>43374</v>
      </c>
      <c r="K169" s="80">
        <v>43405</v>
      </c>
      <c r="L169" s="80">
        <v>43525</v>
      </c>
      <c r="M169" s="47" t="s">
        <v>68</v>
      </c>
      <c r="N169" s="114" t="s">
        <v>382</v>
      </c>
      <c r="O169" s="86" t="s">
        <v>305</v>
      </c>
      <c r="P169" s="87" t="s">
        <v>695</v>
      </c>
      <c r="Q169" s="176">
        <v>71376687</v>
      </c>
      <c r="R169" s="176">
        <v>24468750</v>
      </c>
      <c r="S169" s="87" t="s">
        <v>677</v>
      </c>
      <c r="T169" s="88" t="s">
        <v>309</v>
      </c>
    </row>
    <row r="170" spans="1:20" s="85" customFormat="1" ht="154.5" customHeight="1" x14ac:dyDescent="0.25">
      <c r="A170" s="52" t="s">
        <v>171</v>
      </c>
      <c r="B170" s="43">
        <v>59</v>
      </c>
      <c r="C170" s="43" t="s">
        <v>148</v>
      </c>
      <c r="D170" s="44" t="s">
        <v>72</v>
      </c>
      <c r="E170" s="50">
        <v>31500000</v>
      </c>
      <c r="F170" s="46">
        <v>1</v>
      </c>
      <c r="G170" s="44" t="s">
        <v>76</v>
      </c>
      <c r="H170" s="53" t="str">
        <f>IF(E170&gt;=Hoja1!$M$7,"Internacional","Nacional")</f>
        <v>Nacional</v>
      </c>
      <c r="I170" s="53" t="s">
        <v>53</v>
      </c>
      <c r="J170" s="80">
        <v>43466</v>
      </c>
      <c r="K170" s="80">
        <v>43466</v>
      </c>
      <c r="L170" s="80">
        <v>43617</v>
      </c>
      <c r="M170" s="47" t="s">
        <v>99</v>
      </c>
      <c r="N170" s="114" t="s">
        <v>529</v>
      </c>
      <c r="O170" s="86"/>
      <c r="P170" s="87"/>
      <c r="Q170" s="87"/>
      <c r="R170" s="87"/>
      <c r="S170" s="87"/>
      <c r="T170" s="88"/>
    </row>
    <row r="171" spans="1:20" s="85" customFormat="1" ht="174.75" customHeight="1" x14ac:dyDescent="0.25">
      <c r="A171" s="52" t="s">
        <v>172</v>
      </c>
      <c r="B171" s="43">
        <v>60</v>
      </c>
      <c r="C171" s="43" t="s">
        <v>148</v>
      </c>
      <c r="D171" s="44" t="s">
        <v>72</v>
      </c>
      <c r="E171" s="50">
        <v>49000000</v>
      </c>
      <c r="F171" s="46">
        <v>1</v>
      </c>
      <c r="G171" s="44" t="s">
        <v>76</v>
      </c>
      <c r="H171" s="53" t="str">
        <f>IF(E171&gt;=Hoja1!$M$7,"Internacional","Nacional")</f>
        <v>Nacional</v>
      </c>
      <c r="I171" s="53" t="s">
        <v>63</v>
      </c>
      <c r="J171" s="80">
        <v>43466</v>
      </c>
      <c r="K171" s="80">
        <v>43466</v>
      </c>
      <c r="L171" s="80">
        <v>43617</v>
      </c>
      <c r="M171" s="47" t="s">
        <v>99</v>
      </c>
      <c r="N171" s="114" t="s">
        <v>530</v>
      </c>
      <c r="O171" s="86"/>
      <c r="P171" s="87"/>
      <c r="Q171" s="87"/>
      <c r="R171" s="87"/>
      <c r="S171" s="87"/>
      <c r="T171" s="88"/>
    </row>
    <row r="172" spans="1:20" s="85" customFormat="1" ht="48.95" customHeight="1" x14ac:dyDescent="0.25">
      <c r="A172" s="52" t="s">
        <v>200</v>
      </c>
      <c r="B172" s="43">
        <v>61</v>
      </c>
      <c r="C172" s="43" t="s">
        <v>148</v>
      </c>
      <c r="D172" s="44" t="s">
        <v>73</v>
      </c>
      <c r="E172" s="50">
        <v>7200000</v>
      </c>
      <c r="F172" s="46">
        <v>1</v>
      </c>
      <c r="G172" s="44" t="s">
        <v>140</v>
      </c>
      <c r="H172" s="53" t="str">
        <f>IF(E172&gt;=Hoja1!$M$7,"Internacional","Nacional")</f>
        <v>Nacional</v>
      </c>
      <c r="I172" s="53" t="str">
        <f>IF(H172="Internacional","Previa",IF(E172&gt;=[1]Hoja1!$M$9,"Previa","Posterior"))</f>
        <v>Posterior</v>
      </c>
      <c r="J172" s="80">
        <v>43313</v>
      </c>
      <c r="K172" s="80">
        <v>43344</v>
      </c>
      <c r="L172" s="80">
        <v>43497</v>
      </c>
      <c r="M172" s="47" t="s">
        <v>99</v>
      </c>
      <c r="N172" s="114" t="s">
        <v>531</v>
      </c>
      <c r="O172" s="86"/>
      <c r="P172" s="87"/>
      <c r="Q172" s="87"/>
      <c r="R172" s="87"/>
      <c r="S172" s="87"/>
      <c r="T172" s="88"/>
    </row>
    <row r="173" spans="1:20" s="85" customFormat="1" ht="60.6" customHeight="1" x14ac:dyDescent="0.25">
      <c r="A173" s="52" t="s">
        <v>200</v>
      </c>
      <c r="B173" s="43">
        <v>62</v>
      </c>
      <c r="C173" s="43" t="s">
        <v>148</v>
      </c>
      <c r="D173" s="44" t="s">
        <v>73</v>
      </c>
      <c r="E173" s="50">
        <v>7200000</v>
      </c>
      <c r="F173" s="46">
        <v>1</v>
      </c>
      <c r="G173" s="44" t="s">
        <v>140</v>
      </c>
      <c r="H173" s="53" t="str">
        <f>IF(E173&gt;=Hoja1!$M$7,"Internacional","Nacional")</f>
        <v>Nacional</v>
      </c>
      <c r="I173" s="53" t="str">
        <f>IF(H173="Internacional","Previa",IF(E173&gt;=[1]Hoja1!$M$9,"Previa","Posterior"))</f>
        <v>Posterior</v>
      </c>
      <c r="J173" s="80">
        <v>43466</v>
      </c>
      <c r="K173" s="80">
        <v>43466</v>
      </c>
      <c r="L173" s="80">
        <v>43617</v>
      </c>
      <c r="M173" s="47" t="s">
        <v>99</v>
      </c>
      <c r="N173" s="114" t="s">
        <v>533</v>
      </c>
      <c r="O173" s="86"/>
      <c r="P173" s="87"/>
      <c r="Q173" s="87"/>
      <c r="R173" s="87"/>
      <c r="S173" s="87"/>
      <c r="T173" s="88"/>
    </row>
    <row r="174" spans="1:20" s="85" customFormat="1" ht="48.95" customHeight="1" x14ac:dyDescent="0.25">
      <c r="A174" s="52" t="s">
        <v>201</v>
      </c>
      <c r="B174" s="43">
        <v>63</v>
      </c>
      <c r="C174" s="43" t="s">
        <v>148</v>
      </c>
      <c r="D174" s="44" t="s">
        <v>73</v>
      </c>
      <c r="E174" s="50">
        <v>7200000</v>
      </c>
      <c r="F174" s="46">
        <v>1</v>
      </c>
      <c r="G174" s="44" t="s">
        <v>140</v>
      </c>
      <c r="H174" s="53" t="str">
        <f>IF(E174&gt;=Hoja1!$M$7,"Internacional","Nacional")</f>
        <v>Nacional</v>
      </c>
      <c r="I174" s="53" t="str">
        <f>IF(H174="Internacional","Previa",IF(E174&gt;=[1]Hoja1!$M$9,"Previa","Posterior"))</f>
        <v>Posterior</v>
      </c>
      <c r="J174" s="80">
        <v>43313</v>
      </c>
      <c r="K174" s="80">
        <v>43344</v>
      </c>
      <c r="L174" s="80">
        <v>43497</v>
      </c>
      <c r="M174" s="47" t="s">
        <v>99</v>
      </c>
      <c r="N174" s="114" t="s">
        <v>532</v>
      </c>
      <c r="O174" s="86"/>
      <c r="P174" s="87"/>
      <c r="Q174" s="87"/>
      <c r="R174" s="87"/>
      <c r="S174" s="87"/>
      <c r="T174" s="88"/>
    </row>
    <row r="175" spans="1:20" s="85" customFormat="1" ht="58.5" customHeight="1" x14ac:dyDescent="0.25">
      <c r="A175" s="52" t="s">
        <v>201</v>
      </c>
      <c r="B175" s="43">
        <v>64</v>
      </c>
      <c r="C175" s="43" t="s">
        <v>148</v>
      </c>
      <c r="D175" s="44" t="s">
        <v>73</v>
      </c>
      <c r="E175" s="50">
        <v>7200000</v>
      </c>
      <c r="F175" s="46">
        <v>1</v>
      </c>
      <c r="G175" s="44" t="s">
        <v>140</v>
      </c>
      <c r="H175" s="53" t="str">
        <f>IF(E175&gt;=Hoja1!$M$7,"Internacional","Nacional")</f>
        <v>Nacional</v>
      </c>
      <c r="I175" s="53" t="str">
        <f>IF(H175="Internacional","Previa",IF(E175&gt;=[1]Hoja1!$M$9,"Previa","Posterior"))</f>
        <v>Posterior</v>
      </c>
      <c r="J175" s="80">
        <v>43466</v>
      </c>
      <c r="K175" s="80">
        <v>43466</v>
      </c>
      <c r="L175" s="80">
        <v>43617</v>
      </c>
      <c r="M175" s="47" t="s">
        <v>99</v>
      </c>
      <c r="N175" s="114" t="s">
        <v>534</v>
      </c>
      <c r="O175" s="86"/>
      <c r="P175" s="87"/>
      <c r="Q175" s="87"/>
      <c r="R175" s="87"/>
      <c r="S175" s="87"/>
      <c r="T175" s="88"/>
    </row>
    <row r="176" spans="1:20" s="85" customFormat="1" ht="147.75" customHeight="1" x14ac:dyDescent="0.25">
      <c r="A176" s="52" t="s">
        <v>275</v>
      </c>
      <c r="B176" s="44">
        <v>65</v>
      </c>
      <c r="C176" s="44" t="s">
        <v>148</v>
      </c>
      <c r="D176" s="44" t="s">
        <v>72</v>
      </c>
      <c r="E176" s="50">
        <v>31500000</v>
      </c>
      <c r="F176" s="46">
        <v>1</v>
      </c>
      <c r="G176" s="44" t="s">
        <v>76</v>
      </c>
      <c r="H176" s="53" t="str">
        <f>IF(E176&gt;=Hoja1!$M$7,"Internacional","Nacional")</f>
        <v>Nacional</v>
      </c>
      <c r="I176" s="53" t="str">
        <f>IF(H176="Internacional","Previa",IF(E176&gt;=[1]Hoja1!$M$9,"Previa","Posterior"))</f>
        <v>Posterior</v>
      </c>
      <c r="J176" s="80">
        <v>43466</v>
      </c>
      <c r="K176" s="80">
        <v>43466</v>
      </c>
      <c r="L176" s="80">
        <v>43617</v>
      </c>
      <c r="M176" s="47" t="s">
        <v>99</v>
      </c>
      <c r="N176" s="114" t="s">
        <v>535</v>
      </c>
      <c r="O176" s="86"/>
      <c r="P176" s="87"/>
      <c r="Q176" s="87"/>
      <c r="R176" s="87"/>
      <c r="S176" s="87"/>
      <c r="T176" s="88"/>
    </row>
    <row r="177" spans="1:20" s="85" customFormat="1" ht="173.25" customHeight="1" x14ac:dyDescent="0.25">
      <c r="A177" s="52" t="s">
        <v>173</v>
      </c>
      <c r="B177" s="44">
        <v>66</v>
      </c>
      <c r="C177" s="43" t="s">
        <v>148</v>
      </c>
      <c r="D177" s="44" t="s">
        <v>72</v>
      </c>
      <c r="E177" s="50">
        <v>35000000</v>
      </c>
      <c r="F177" s="46">
        <v>1</v>
      </c>
      <c r="G177" s="44" t="s">
        <v>76</v>
      </c>
      <c r="H177" s="53" t="str">
        <f>IF(E177&gt;=Hoja1!$M$7,"Internacional","Nacional")</f>
        <v>Nacional</v>
      </c>
      <c r="I177" s="53" t="str">
        <f>IF(H177="Internacional","Previa",IF(E177&gt;=[1]Hoja1!$M$9,"Previa","Posterior"))</f>
        <v>Posterior</v>
      </c>
      <c r="J177" s="80">
        <v>43374</v>
      </c>
      <c r="K177" s="80">
        <v>43405</v>
      </c>
      <c r="L177" s="80">
        <v>43525</v>
      </c>
      <c r="M177" s="47" t="s">
        <v>68</v>
      </c>
      <c r="N177" s="114" t="s">
        <v>383</v>
      </c>
      <c r="O177" s="86" t="s">
        <v>306</v>
      </c>
      <c r="P177" s="87" t="s">
        <v>694</v>
      </c>
      <c r="Q177" s="176">
        <v>8026139</v>
      </c>
      <c r="R177" s="176">
        <v>17500000</v>
      </c>
      <c r="S177" s="87" t="s">
        <v>678</v>
      </c>
      <c r="T177" s="88" t="s">
        <v>310</v>
      </c>
    </row>
    <row r="178" spans="1:20" s="85" customFormat="1" ht="112.5" customHeight="1" x14ac:dyDescent="0.25">
      <c r="A178" s="52" t="s">
        <v>287</v>
      </c>
      <c r="B178" s="43">
        <v>67</v>
      </c>
      <c r="C178" s="43" t="s">
        <v>148</v>
      </c>
      <c r="D178" s="44" t="s">
        <v>73</v>
      </c>
      <c r="E178" s="50">
        <v>35500000</v>
      </c>
      <c r="F178" s="46">
        <v>1</v>
      </c>
      <c r="G178" s="44" t="s">
        <v>75</v>
      </c>
      <c r="H178" s="53" t="str">
        <f>IF(E178&gt;=Hoja1!$M$7,"Internacional","Nacional")</f>
        <v>Nacional</v>
      </c>
      <c r="I178" s="53" t="s">
        <v>53</v>
      </c>
      <c r="J178" s="80">
        <v>43313</v>
      </c>
      <c r="K178" s="80">
        <v>43344</v>
      </c>
      <c r="L178" s="80">
        <v>43617</v>
      </c>
      <c r="M178" s="115" t="s">
        <v>99</v>
      </c>
      <c r="N178" s="114" t="s">
        <v>536</v>
      </c>
      <c r="O178" s="86"/>
      <c r="P178" s="87"/>
      <c r="Q178" s="87"/>
      <c r="R178" s="87"/>
      <c r="S178" s="87"/>
      <c r="T178" s="88"/>
    </row>
    <row r="179" spans="1:20" s="85" customFormat="1" ht="87" customHeight="1" x14ac:dyDescent="0.25">
      <c r="A179" s="52" t="s">
        <v>158</v>
      </c>
      <c r="B179" s="43">
        <v>68</v>
      </c>
      <c r="C179" s="43" t="s">
        <v>148</v>
      </c>
      <c r="D179" s="44" t="s">
        <v>73</v>
      </c>
      <c r="E179" s="50">
        <v>30000000</v>
      </c>
      <c r="F179" s="46">
        <v>1</v>
      </c>
      <c r="G179" s="44" t="s">
        <v>75</v>
      </c>
      <c r="H179" s="53" t="str">
        <f>IF(E179&gt;=Hoja1!$M$7,"Internacional","Nacional")</f>
        <v>Nacional</v>
      </c>
      <c r="I179" s="53" t="s">
        <v>53</v>
      </c>
      <c r="J179" s="80">
        <v>43313</v>
      </c>
      <c r="K179" s="80">
        <v>43344</v>
      </c>
      <c r="L179" s="80">
        <v>43617</v>
      </c>
      <c r="M179" s="47" t="s">
        <v>99</v>
      </c>
      <c r="N179" s="114" t="s">
        <v>537</v>
      </c>
      <c r="O179" s="86"/>
      <c r="P179" s="87"/>
      <c r="Q179" s="87"/>
      <c r="R179" s="87"/>
      <c r="S179" s="87"/>
      <c r="T179" s="88"/>
    </row>
    <row r="180" spans="1:20" s="85" customFormat="1" ht="81.95" customHeight="1" x14ac:dyDescent="0.25">
      <c r="A180" s="52" t="s">
        <v>174</v>
      </c>
      <c r="B180" s="43">
        <v>69</v>
      </c>
      <c r="C180" s="43" t="s">
        <v>148</v>
      </c>
      <c r="D180" s="44" t="s">
        <v>73</v>
      </c>
      <c r="E180" s="50">
        <v>25000000</v>
      </c>
      <c r="F180" s="46">
        <v>1</v>
      </c>
      <c r="G180" s="44" t="s">
        <v>75</v>
      </c>
      <c r="H180" s="53" t="str">
        <f>IF(E180&gt;=Hoja1!$M$7,"Internacional","Nacional")</f>
        <v>Nacional</v>
      </c>
      <c r="I180" s="53" t="str">
        <f>IF(H180="Internacional","Previa",IF(E180&gt;=[1]Hoja1!$M$9,"Previa","Posterior"))</f>
        <v>Posterior</v>
      </c>
      <c r="J180" s="80">
        <v>43313</v>
      </c>
      <c r="K180" s="80">
        <v>43344</v>
      </c>
      <c r="L180" s="80">
        <v>43617</v>
      </c>
      <c r="M180" s="47" t="s">
        <v>99</v>
      </c>
      <c r="N180" s="114" t="s">
        <v>538</v>
      </c>
      <c r="O180" s="86"/>
      <c r="P180" s="87"/>
      <c r="Q180" s="87"/>
      <c r="R180" s="87"/>
      <c r="S180" s="87"/>
      <c r="T180" s="88"/>
    </row>
    <row r="181" spans="1:20" s="85" customFormat="1" ht="70.5" customHeight="1" x14ac:dyDescent="0.25">
      <c r="A181" s="52" t="s">
        <v>175</v>
      </c>
      <c r="B181" s="43">
        <v>70</v>
      </c>
      <c r="C181" s="43" t="s">
        <v>148</v>
      </c>
      <c r="D181" s="44" t="s">
        <v>73</v>
      </c>
      <c r="E181" s="50">
        <v>25000000</v>
      </c>
      <c r="F181" s="46">
        <v>1</v>
      </c>
      <c r="G181" s="44" t="s">
        <v>75</v>
      </c>
      <c r="H181" s="53" t="str">
        <f>IF(E181&gt;=Hoja1!$M$7,"Internacional","Nacional")</f>
        <v>Nacional</v>
      </c>
      <c r="I181" s="53" t="str">
        <f>IF(H181="Internacional","Previa",IF(E181&gt;=[1]Hoja1!$M$9,"Previa","Posterior"))</f>
        <v>Posterior</v>
      </c>
      <c r="J181" s="80">
        <v>43466</v>
      </c>
      <c r="K181" s="80">
        <v>43466</v>
      </c>
      <c r="L181" s="80">
        <v>43617</v>
      </c>
      <c r="M181" s="47" t="s">
        <v>99</v>
      </c>
      <c r="N181" s="114" t="s">
        <v>539</v>
      </c>
      <c r="O181" s="86"/>
      <c r="P181" s="87"/>
      <c r="Q181" s="87"/>
      <c r="R181" s="87"/>
      <c r="S181" s="87"/>
      <c r="T181" s="88"/>
    </row>
    <row r="182" spans="1:20" s="85" customFormat="1" ht="101.25" customHeight="1" x14ac:dyDescent="0.25">
      <c r="A182" s="52" t="s">
        <v>288</v>
      </c>
      <c r="B182" s="43">
        <v>71</v>
      </c>
      <c r="C182" s="43" t="s">
        <v>148</v>
      </c>
      <c r="D182" s="44" t="s">
        <v>73</v>
      </c>
      <c r="E182" s="50">
        <v>30000000</v>
      </c>
      <c r="F182" s="46">
        <v>1</v>
      </c>
      <c r="G182" s="44" t="s">
        <v>75</v>
      </c>
      <c r="H182" s="53" t="str">
        <f>IF(E182&gt;=Hoja1!$M$7,"Internacional","Nacional")</f>
        <v>Nacional</v>
      </c>
      <c r="I182" s="53" t="str">
        <f>IF(H182="Internacional","Previa",IF(E182&gt;=[1]Hoja1!$M$9,"Previa","Posterior"))</f>
        <v>Posterior</v>
      </c>
      <c r="J182" s="80">
        <v>43466</v>
      </c>
      <c r="K182" s="80">
        <v>43466</v>
      </c>
      <c r="L182" s="80">
        <v>43617</v>
      </c>
      <c r="M182" s="47" t="s">
        <v>99</v>
      </c>
      <c r="N182" s="114" t="s">
        <v>540</v>
      </c>
      <c r="O182" s="86"/>
      <c r="P182" s="87"/>
      <c r="Q182" s="87"/>
      <c r="R182" s="87"/>
      <c r="S182" s="87"/>
      <c r="T182" s="88"/>
    </row>
    <row r="183" spans="1:20" s="85" customFormat="1" ht="66" customHeight="1" x14ac:dyDescent="0.25">
      <c r="A183" s="52" t="s">
        <v>276</v>
      </c>
      <c r="B183" s="96">
        <v>72</v>
      </c>
      <c r="C183" s="43" t="s">
        <v>149</v>
      </c>
      <c r="D183" s="44" t="s">
        <v>73</v>
      </c>
      <c r="E183" s="50">
        <v>25625000</v>
      </c>
      <c r="F183" s="46">
        <v>1</v>
      </c>
      <c r="G183" s="44" t="s">
        <v>75</v>
      </c>
      <c r="H183" s="53" t="str">
        <f>IF(E183&gt;=Hoja1!$M$7,"Internacional","Nacional")</f>
        <v>Nacional</v>
      </c>
      <c r="I183" s="53" t="str">
        <f>IF(H183="Internacional","Previa",IF(E183&gt;=[1]Hoja1!$M$9,"Previa","Posterior"))</f>
        <v>Posterior</v>
      </c>
      <c r="J183" s="80">
        <v>43313</v>
      </c>
      <c r="K183" s="80">
        <v>43344</v>
      </c>
      <c r="L183" s="80">
        <v>43617</v>
      </c>
      <c r="M183" s="47" t="s">
        <v>99</v>
      </c>
      <c r="N183" s="114" t="s">
        <v>541</v>
      </c>
      <c r="O183" s="86"/>
      <c r="P183" s="87"/>
      <c r="Q183" s="87"/>
      <c r="R183" s="87"/>
      <c r="S183" s="87"/>
      <c r="T183" s="88"/>
    </row>
    <row r="184" spans="1:20" s="85" customFormat="1" ht="77.099999999999994" customHeight="1" x14ac:dyDescent="0.25">
      <c r="A184" s="52" t="s">
        <v>277</v>
      </c>
      <c r="B184" s="43">
        <v>73</v>
      </c>
      <c r="C184" s="43" t="s">
        <v>149</v>
      </c>
      <c r="D184" s="44" t="s">
        <v>73</v>
      </c>
      <c r="E184" s="50">
        <v>30000000</v>
      </c>
      <c r="F184" s="46">
        <v>1</v>
      </c>
      <c r="G184" s="44" t="s">
        <v>75</v>
      </c>
      <c r="H184" s="53" t="str">
        <f>IF(E184&gt;=Hoja1!$M$7,"Internacional","Nacional")</f>
        <v>Nacional</v>
      </c>
      <c r="I184" s="53" t="str">
        <f>IF(H184="Internacional","Previa",IF(E184&gt;=[1]Hoja1!$M$9,"Previa","Posterior"))</f>
        <v>Posterior</v>
      </c>
      <c r="J184" s="80">
        <v>43313</v>
      </c>
      <c r="K184" s="80">
        <v>43344</v>
      </c>
      <c r="L184" s="80">
        <v>43617</v>
      </c>
      <c r="M184" s="47" t="s">
        <v>99</v>
      </c>
      <c r="N184" s="114" t="s">
        <v>542</v>
      </c>
      <c r="O184" s="86"/>
      <c r="P184" s="87"/>
      <c r="Q184" s="87"/>
      <c r="R184" s="87"/>
      <c r="S184" s="87"/>
      <c r="T184" s="88"/>
    </row>
    <row r="185" spans="1:20" s="85" customFormat="1" ht="76.5" customHeight="1" x14ac:dyDescent="0.25">
      <c r="A185" s="52" t="s">
        <v>278</v>
      </c>
      <c r="B185" s="43">
        <v>74</v>
      </c>
      <c r="C185" s="43" t="s">
        <v>149</v>
      </c>
      <c r="D185" s="44" t="s">
        <v>73</v>
      </c>
      <c r="E185" s="50">
        <v>25625000</v>
      </c>
      <c r="F185" s="46">
        <v>1</v>
      </c>
      <c r="G185" s="44" t="s">
        <v>75</v>
      </c>
      <c r="H185" s="53" t="str">
        <f>IF(E185&gt;=Hoja1!$M$7,"Internacional","Nacional")</f>
        <v>Nacional</v>
      </c>
      <c r="I185" s="53" t="str">
        <f>IF(H185="Internacional","Previa",IF(E185&gt;=[1]Hoja1!$M$9,"Previa","Posterior"))</f>
        <v>Posterior</v>
      </c>
      <c r="J185" s="80">
        <v>43313</v>
      </c>
      <c r="K185" s="80">
        <v>43344</v>
      </c>
      <c r="L185" s="80">
        <v>43617</v>
      </c>
      <c r="M185" s="47" t="s">
        <v>99</v>
      </c>
      <c r="N185" s="114" t="s">
        <v>543</v>
      </c>
      <c r="O185" s="86"/>
      <c r="P185" s="87"/>
      <c r="Q185" s="87"/>
      <c r="R185" s="87"/>
      <c r="S185" s="87"/>
      <c r="T185" s="88"/>
    </row>
    <row r="186" spans="1:20" s="85" customFormat="1" ht="76.5" customHeight="1" x14ac:dyDescent="0.25">
      <c r="A186" s="52" t="s">
        <v>279</v>
      </c>
      <c r="B186" s="43">
        <v>75</v>
      </c>
      <c r="C186" s="43" t="s">
        <v>149</v>
      </c>
      <c r="D186" s="44" t="s">
        <v>73</v>
      </c>
      <c r="E186" s="50">
        <v>3083790</v>
      </c>
      <c r="F186" s="46">
        <v>1</v>
      </c>
      <c r="G186" s="44" t="s">
        <v>75</v>
      </c>
      <c r="H186" s="53" t="str">
        <f>IF(E186&gt;=Hoja1!$M$7,"Internacional","Nacional")</f>
        <v>Nacional</v>
      </c>
      <c r="I186" s="53" t="str">
        <f>IF(H186="Internacional","Previa",IF(E186&gt;=[1]Hoja1!$M$9,"Previa","Posterior"))</f>
        <v>Posterior</v>
      </c>
      <c r="J186" s="80">
        <v>43313</v>
      </c>
      <c r="K186" s="80">
        <v>43344</v>
      </c>
      <c r="L186" s="80">
        <v>43617</v>
      </c>
      <c r="M186" s="47" t="s">
        <v>99</v>
      </c>
      <c r="N186" s="114" t="s">
        <v>544</v>
      </c>
      <c r="O186" s="86"/>
      <c r="P186" s="87"/>
      <c r="Q186" s="87"/>
      <c r="R186" s="87"/>
      <c r="S186" s="87"/>
      <c r="T186" s="88"/>
    </row>
    <row r="187" spans="1:20" s="85" customFormat="1" ht="76.5" customHeight="1" x14ac:dyDescent="0.25">
      <c r="A187" s="52" t="s">
        <v>280</v>
      </c>
      <c r="B187" s="43">
        <v>76</v>
      </c>
      <c r="C187" s="43" t="s">
        <v>149</v>
      </c>
      <c r="D187" s="44" t="s">
        <v>73</v>
      </c>
      <c r="E187" s="50">
        <v>12812500</v>
      </c>
      <c r="F187" s="46">
        <v>1</v>
      </c>
      <c r="G187" s="44" t="s">
        <v>75</v>
      </c>
      <c r="H187" s="53" t="str">
        <f>IF(E187&gt;=Hoja1!$M$7,"Internacional","Nacional")</f>
        <v>Nacional</v>
      </c>
      <c r="I187" s="53" t="str">
        <f>IF(H187="Internacional","Previa",IF(E187&gt;=[1]Hoja1!$M$9,"Previa","Posterior"))</f>
        <v>Posterior</v>
      </c>
      <c r="J187" s="80">
        <v>43313</v>
      </c>
      <c r="K187" s="80">
        <v>43344</v>
      </c>
      <c r="L187" s="80">
        <v>43617</v>
      </c>
      <c r="M187" s="47" t="s">
        <v>99</v>
      </c>
      <c r="N187" s="114" t="s">
        <v>545</v>
      </c>
      <c r="O187" s="86"/>
      <c r="P187" s="87"/>
      <c r="Q187" s="87"/>
      <c r="R187" s="87"/>
      <c r="S187" s="87"/>
      <c r="T187" s="88"/>
    </row>
    <row r="188" spans="1:20" s="85" customFormat="1" ht="76.5" customHeight="1" x14ac:dyDescent="0.25">
      <c r="A188" s="52" t="s">
        <v>281</v>
      </c>
      <c r="B188" s="43">
        <v>77</v>
      </c>
      <c r="C188" s="43" t="s">
        <v>149</v>
      </c>
      <c r="D188" s="44" t="s">
        <v>73</v>
      </c>
      <c r="E188" s="50">
        <v>12812500</v>
      </c>
      <c r="F188" s="46">
        <v>1</v>
      </c>
      <c r="G188" s="44" t="s">
        <v>75</v>
      </c>
      <c r="H188" s="53" t="str">
        <f>IF(E188&gt;=Hoja1!$M$7,"Internacional","Nacional")</f>
        <v>Nacional</v>
      </c>
      <c r="I188" s="53" t="str">
        <f>IF(H188="Internacional","Previa",IF(E188&gt;=[1]Hoja1!$M$9,"Previa","Posterior"))</f>
        <v>Posterior</v>
      </c>
      <c r="J188" s="80">
        <v>43466</v>
      </c>
      <c r="K188" s="80">
        <v>43466</v>
      </c>
      <c r="L188" s="80">
        <v>43617</v>
      </c>
      <c r="M188" s="47" t="s">
        <v>99</v>
      </c>
      <c r="N188" s="114" t="s">
        <v>546</v>
      </c>
      <c r="O188" s="86"/>
      <c r="P188" s="87"/>
      <c r="Q188" s="87"/>
      <c r="R188" s="87"/>
      <c r="S188" s="87"/>
      <c r="T188" s="88"/>
    </row>
    <row r="189" spans="1:20" s="85" customFormat="1" ht="68.45" customHeight="1" x14ac:dyDescent="0.25">
      <c r="A189" s="52" t="s">
        <v>219</v>
      </c>
      <c r="B189" s="43">
        <v>78</v>
      </c>
      <c r="C189" s="43" t="s">
        <v>150</v>
      </c>
      <c r="D189" s="44" t="s">
        <v>73</v>
      </c>
      <c r="E189" s="50">
        <v>48975160</v>
      </c>
      <c r="F189" s="46">
        <v>1</v>
      </c>
      <c r="G189" s="44" t="s">
        <v>75</v>
      </c>
      <c r="H189" s="53" t="str">
        <f>IF(E189&gt;=Hoja1!$M$7,"Internacional","Nacional")</f>
        <v>Nacional</v>
      </c>
      <c r="I189" s="53" t="s">
        <v>63</v>
      </c>
      <c r="J189" s="80">
        <v>43466</v>
      </c>
      <c r="K189" s="80">
        <v>43466</v>
      </c>
      <c r="L189" s="80">
        <v>43617</v>
      </c>
      <c r="M189" s="47" t="s">
        <v>99</v>
      </c>
      <c r="N189" s="114" t="s">
        <v>547</v>
      </c>
      <c r="O189" s="86"/>
      <c r="P189" s="87"/>
      <c r="Q189" s="87"/>
      <c r="R189" s="87"/>
      <c r="S189" s="87"/>
      <c r="T189" s="88"/>
    </row>
    <row r="190" spans="1:20" s="85" customFormat="1" ht="66" customHeight="1" x14ac:dyDescent="0.25">
      <c r="A190" s="52" t="s">
        <v>202</v>
      </c>
      <c r="B190" s="43">
        <v>79</v>
      </c>
      <c r="C190" s="43" t="s">
        <v>150</v>
      </c>
      <c r="D190" s="44" t="s">
        <v>73</v>
      </c>
      <c r="E190" s="50">
        <v>10000000</v>
      </c>
      <c r="F190" s="46">
        <v>1</v>
      </c>
      <c r="G190" s="44" t="s">
        <v>75</v>
      </c>
      <c r="H190" s="53" t="str">
        <f>IF(E190&gt;=Hoja1!$M$7,"Internacional","Nacional")</f>
        <v>Nacional</v>
      </c>
      <c r="I190" s="53" t="str">
        <f>IF(H190="Internacional","Previa",IF(E190&gt;=[1]Hoja1!$M$9,"Previa","Posterior"))</f>
        <v>Posterior</v>
      </c>
      <c r="J190" s="80">
        <v>43313</v>
      </c>
      <c r="K190" s="80">
        <v>43344</v>
      </c>
      <c r="L190" s="80">
        <v>43617</v>
      </c>
      <c r="M190" s="47" t="s">
        <v>99</v>
      </c>
      <c r="N190" s="114" t="s">
        <v>548</v>
      </c>
      <c r="O190" s="86"/>
      <c r="P190" s="87"/>
      <c r="Q190" s="87"/>
      <c r="R190" s="87"/>
      <c r="S190" s="87"/>
      <c r="T190" s="88"/>
    </row>
    <row r="191" spans="1:20" s="85" customFormat="1" ht="85.5" customHeight="1" x14ac:dyDescent="0.25">
      <c r="A191" s="52" t="s">
        <v>161</v>
      </c>
      <c r="B191" s="43">
        <v>80</v>
      </c>
      <c r="C191" s="43" t="s">
        <v>150</v>
      </c>
      <c r="D191" s="44" t="s">
        <v>73</v>
      </c>
      <c r="E191" s="50">
        <v>30000000</v>
      </c>
      <c r="F191" s="46">
        <v>1</v>
      </c>
      <c r="G191" s="44" t="s">
        <v>75</v>
      </c>
      <c r="H191" s="53" t="str">
        <f>IF(E191&gt;=Hoja1!$M$7,"Internacional","Nacional")</f>
        <v>Nacional</v>
      </c>
      <c r="I191" s="53" t="str">
        <f>IF(H191="Internacional","Previa",IF(E191&gt;=[1]Hoja1!$M$9,"Previa","Posterior"))</f>
        <v>Posterior</v>
      </c>
      <c r="J191" s="80">
        <v>43313</v>
      </c>
      <c r="K191" s="80">
        <v>43344</v>
      </c>
      <c r="L191" s="80">
        <v>43617</v>
      </c>
      <c r="M191" s="47" t="s">
        <v>99</v>
      </c>
      <c r="N191" s="114" t="s">
        <v>549</v>
      </c>
      <c r="O191" s="86"/>
      <c r="P191" s="87"/>
      <c r="Q191" s="87"/>
      <c r="R191" s="87"/>
      <c r="S191" s="87"/>
      <c r="T191" s="88"/>
    </row>
    <row r="192" spans="1:20" s="85" customFormat="1" ht="71.099999999999994" customHeight="1" x14ac:dyDescent="0.25">
      <c r="A192" s="52" t="s">
        <v>203</v>
      </c>
      <c r="B192" s="43">
        <v>81</v>
      </c>
      <c r="C192" s="43" t="s">
        <v>150</v>
      </c>
      <c r="D192" s="44" t="s">
        <v>73</v>
      </c>
      <c r="E192" s="50">
        <v>1504290</v>
      </c>
      <c r="F192" s="46">
        <v>1</v>
      </c>
      <c r="G192" s="44" t="s">
        <v>75</v>
      </c>
      <c r="H192" s="53" t="str">
        <f>IF(E192&gt;=Hoja1!$M$7,"Internacional","Nacional")</f>
        <v>Nacional</v>
      </c>
      <c r="I192" s="53" t="str">
        <f>IF(H192="Internacional","Previa",IF(E192&gt;=[1]Hoja1!$M$9,"Previa","Posterior"))</f>
        <v>Posterior</v>
      </c>
      <c r="J192" s="80">
        <v>43313</v>
      </c>
      <c r="K192" s="80">
        <v>43344</v>
      </c>
      <c r="L192" s="80">
        <v>43617</v>
      </c>
      <c r="M192" s="47" t="s">
        <v>99</v>
      </c>
      <c r="N192" s="114" t="s">
        <v>550</v>
      </c>
      <c r="O192" s="86"/>
      <c r="P192" s="87"/>
      <c r="Q192" s="87"/>
      <c r="R192" s="87"/>
      <c r="S192" s="87"/>
      <c r="T192" s="88"/>
    </row>
    <row r="193" spans="1:20" s="85" customFormat="1" ht="88.5" customHeight="1" x14ac:dyDescent="0.25">
      <c r="A193" s="52" t="s">
        <v>162</v>
      </c>
      <c r="B193" s="43">
        <v>82</v>
      </c>
      <c r="C193" s="43" t="s">
        <v>150</v>
      </c>
      <c r="D193" s="44" t="s">
        <v>73</v>
      </c>
      <c r="E193" s="50">
        <v>20000000</v>
      </c>
      <c r="F193" s="46">
        <v>1</v>
      </c>
      <c r="G193" s="44" t="s">
        <v>75</v>
      </c>
      <c r="H193" s="53" t="str">
        <f>IF(E193&gt;=Hoja1!$M$7,"Internacional","Nacional")</f>
        <v>Nacional</v>
      </c>
      <c r="I193" s="53" t="str">
        <f>IF(H193="Internacional","Previa",IF(E193&gt;=[1]Hoja1!$M$9,"Previa","Posterior"))</f>
        <v>Posterior</v>
      </c>
      <c r="J193" s="80">
        <v>43313</v>
      </c>
      <c r="K193" s="80">
        <v>43344</v>
      </c>
      <c r="L193" s="80">
        <v>43617</v>
      </c>
      <c r="M193" s="47" t="s">
        <v>99</v>
      </c>
      <c r="N193" s="114" t="s">
        <v>551</v>
      </c>
      <c r="O193" s="86"/>
      <c r="P193" s="87"/>
      <c r="Q193" s="87"/>
      <c r="R193" s="87"/>
      <c r="S193" s="87"/>
      <c r="T193" s="88"/>
    </row>
    <row r="194" spans="1:20" s="85" customFormat="1" ht="78.599999999999994" customHeight="1" x14ac:dyDescent="0.25">
      <c r="A194" s="52" t="s">
        <v>163</v>
      </c>
      <c r="B194" s="43">
        <v>83</v>
      </c>
      <c r="C194" s="43" t="s">
        <v>150</v>
      </c>
      <c r="D194" s="44" t="s">
        <v>73</v>
      </c>
      <c r="E194" s="50">
        <v>10000000</v>
      </c>
      <c r="F194" s="46">
        <v>1</v>
      </c>
      <c r="G194" s="44" t="s">
        <v>75</v>
      </c>
      <c r="H194" s="53" t="str">
        <f>IF(E194&gt;=Hoja1!$M$7,"Internacional","Nacional")</f>
        <v>Nacional</v>
      </c>
      <c r="I194" s="53" t="str">
        <f>IF(H194="Internacional","Previa",IF(E194&gt;=[1]Hoja1!$M$9,"Previa","Posterior"))</f>
        <v>Posterior</v>
      </c>
      <c r="J194" s="80">
        <v>43313</v>
      </c>
      <c r="K194" s="80">
        <v>43344</v>
      </c>
      <c r="L194" s="80">
        <v>43617</v>
      </c>
      <c r="M194" s="47" t="s">
        <v>99</v>
      </c>
      <c r="N194" s="114" t="s">
        <v>552</v>
      </c>
      <c r="O194" s="86"/>
      <c r="P194" s="87"/>
      <c r="Q194" s="87"/>
      <c r="R194" s="87"/>
      <c r="S194" s="87"/>
      <c r="T194" s="88"/>
    </row>
    <row r="195" spans="1:20" s="85" customFormat="1" ht="93.75" customHeight="1" x14ac:dyDescent="0.25">
      <c r="A195" s="52" t="s">
        <v>246</v>
      </c>
      <c r="B195" s="43">
        <v>84</v>
      </c>
      <c r="C195" s="43" t="s">
        <v>155</v>
      </c>
      <c r="D195" s="44" t="s">
        <v>73</v>
      </c>
      <c r="E195" s="50">
        <v>30000000</v>
      </c>
      <c r="F195" s="46">
        <v>1</v>
      </c>
      <c r="G195" s="44" t="s">
        <v>75</v>
      </c>
      <c r="H195" s="53" t="str">
        <f>IF(E195&gt;=Hoja1!$M$7,"Internacional","Nacional")</f>
        <v>Nacional</v>
      </c>
      <c r="I195" s="53" t="str">
        <f>IF(H195="Internacional","Previa",IF(E195&gt;=[1]Hoja1!$M$9,"Previa","Posterior"))</f>
        <v>Posterior</v>
      </c>
      <c r="J195" s="80">
        <v>43313</v>
      </c>
      <c r="K195" s="80">
        <v>43344</v>
      </c>
      <c r="L195" s="80">
        <v>43617</v>
      </c>
      <c r="M195" s="47" t="s">
        <v>99</v>
      </c>
      <c r="N195" s="114" t="s">
        <v>553</v>
      </c>
      <c r="O195" s="86"/>
      <c r="P195" s="87"/>
      <c r="Q195" s="87"/>
      <c r="R195" s="87"/>
      <c r="S195" s="87"/>
      <c r="T195" s="88"/>
    </row>
    <row r="196" spans="1:20" s="85" customFormat="1" ht="80.25" customHeight="1" x14ac:dyDescent="0.25">
      <c r="A196" s="52" t="s">
        <v>247</v>
      </c>
      <c r="B196" s="43">
        <v>85</v>
      </c>
      <c r="C196" s="43" t="s">
        <v>155</v>
      </c>
      <c r="D196" s="44" t="s">
        <v>73</v>
      </c>
      <c r="E196" s="50">
        <v>30000000</v>
      </c>
      <c r="F196" s="46">
        <v>1</v>
      </c>
      <c r="G196" s="44" t="s">
        <v>75</v>
      </c>
      <c r="H196" s="53" t="str">
        <f>IF(E196&gt;=Hoja1!$M$7,"Internacional","Nacional")</f>
        <v>Nacional</v>
      </c>
      <c r="I196" s="53" t="str">
        <f>IF(H196="Internacional","Previa",IF(E196&gt;=[1]Hoja1!$M$9,"Previa","Posterior"))</f>
        <v>Posterior</v>
      </c>
      <c r="J196" s="80">
        <v>43313</v>
      </c>
      <c r="K196" s="80">
        <v>43344</v>
      </c>
      <c r="L196" s="80">
        <v>43617</v>
      </c>
      <c r="M196" s="47" t="s">
        <v>99</v>
      </c>
      <c r="N196" s="114" t="s">
        <v>554</v>
      </c>
      <c r="O196" s="86"/>
      <c r="P196" s="87"/>
      <c r="Q196" s="87"/>
      <c r="R196" s="87"/>
      <c r="S196" s="87"/>
      <c r="T196" s="88"/>
    </row>
    <row r="197" spans="1:20" s="85" customFormat="1" ht="78.95" customHeight="1" x14ac:dyDescent="0.25">
      <c r="A197" s="52" t="s">
        <v>294</v>
      </c>
      <c r="B197" s="43">
        <v>86</v>
      </c>
      <c r="C197" s="43" t="s">
        <v>155</v>
      </c>
      <c r="D197" s="44" t="s">
        <v>73</v>
      </c>
      <c r="E197" s="50">
        <v>3466670</v>
      </c>
      <c r="F197" s="46">
        <v>1</v>
      </c>
      <c r="G197" s="44" t="s">
        <v>75</v>
      </c>
      <c r="H197" s="53" t="str">
        <f>IF(E197&gt;=Hoja1!$M$7,"Internacional","Nacional")</f>
        <v>Nacional</v>
      </c>
      <c r="I197" s="53" t="str">
        <f>IF(H197="Internacional","Previa",IF(E197&gt;=[1]Hoja1!$M$9,"Previa","Posterior"))</f>
        <v>Posterior</v>
      </c>
      <c r="J197" s="80">
        <v>43313</v>
      </c>
      <c r="K197" s="80">
        <v>43344</v>
      </c>
      <c r="L197" s="80">
        <v>43617</v>
      </c>
      <c r="M197" s="47" t="s">
        <v>99</v>
      </c>
      <c r="N197" s="114" t="s">
        <v>555</v>
      </c>
      <c r="O197" s="86"/>
      <c r="P197" s="87"/>
      <c r="Q197" s="87"/>
      <c r="R197" s="87"/>
      <c r="S197" s="87"/>
      <c r="T197" s="88"/>
    </row>
    <row r="198" spans="1:20" s="85" customFormat="1" ht="73.5" customHeight="1" x14ac:dyDescent="0.25">
      <c r="A198" s="52" t="s">
        <v>295</v>
      </c>
      <c r="B198" s="43">
        <v>87</v>
      </c>
      <c r="C198" s="43" t="s">
        <v>155</v>
      </c>
      <c r="D198" s="44" t="s">
        <v>73</v>
      </c>
      <c r="E198" s="50">
        <v>3466670</v>
      </c>
      <c r="F198" s="46">
        <v>1</v>
      </c>
      <c r="G198" s="44" t="s">
        <v>75</v>
      </c>
      <c r="H198" s="53" t="str">
        <f>IF(E198&gt;=Hoja1!$M$7,"Internacional","Nacional")</f>
        <v>Nacional</v>
      </c>
      <c r="I198" s="53" t="str">
        <f>IF(H198="Internacional","Previa",IF(E198&gt;=[1]Hoja1!$M$9,"Previa","Posterior"))</f>
        <v>Posterior</v>
      </c>
      <c r="J198" s="80">
        <v>43313</v>
      </c>
      <c r="K198" s="80">
        <v>43344</v>
      </c>
      <c r="L198" s="80">
        <v>43617</v>
      </c>
      <c r="M198" s="47" t="s">
        <v>99</v>
      </c>
      <c r="N198" s="114" t="s">
        <v>556</v>
      </c>
      <c r="O198" s="86"/>
      <c r="P198" s="87"/>
      <c r="Q198" s="87"/>
      <c r="R198" s="87"/>
      <c r="S198" s="87"/>
      <c r="T198" s="88"/>
    </row>
    <row r="199" spans="1:20" s="85" customFormat="1" ht="63.95" customHeight="1" x14ac:dyDescent="0.25">
      <c r="A199" s="52" t="s">
        <v>248</v>
      </c>
      <c r="B199" s="43">
        <v>88</v>
      </c>
      <c r="C199" s="43" t="s">
        <v>155</v>
      </c>
      <c r="D199" s="44" t="s">
        <v>73</v>
      </c>
      <c r="E199" s="50">
        <v>30900000</v>
      </c>
      <c r="F199" s="46">
        <v>1</v>
      </c>
      <c r="G199" s="44" t="s">
        <v>75</v>
      </c>
      <c r="H199" s="53" t="str">
        <f>IF(E199&gt;=Hoja1!$M$7,"Internacional","Nacional")</f>
        <v>Nacional</v>
      </c>
      <c r="I199" s="53" t="s">
        <v>53</v>
      </c>
      <c r="J199" s="80">
        <v>43313</v>
      </c>
      <c r="K199" s="80">
        <v>43344</v>
      </c>
      <c r="L199" s="80">
        <v>43617</v>
      </c>
      <c r="M199" s="47" t="s">
        <v>99</v>
      </c>
      <c r="N199" s="114" t="s">
        <v>557</v>
      </c>
      <c r="O199" s="86"/>
      <c r="P199" s="87"/>
      <c r="Q199" s="87"/>
      <c r="R199" s="87"/>
      <c r="S199" s="87"/>
      <c r="T199" s="88"/>
    </row>
    <row r="200" spans="1:20" s="85" customFormat="1" ht="62.1" customHeight="1" x14ac:dyDescent="0.25">
      <c r="A200" s="52" t="s">
        <v>249</v>
      </c>
      <c r="B200" s="43">
        <v>89</v>
      </c>
      <c r="C200" s="43" t="s">
        <v>155</v>
      </c>
      <c r="D200" s="44" t="s">
        <v>73</v>
      </c>
      <c r="E200" s="50">
        <v>30900000</v>
      </c>
      <c r="F200" s="46">
        <v>1</v>
      </c>
      <c r="G200" s="44" t="s">
        <v>75</v>
      </c>
      <c r="H200" s="53" t="str">
        <f>IF(E200&gt;=Hoja1!$M$7,"Internacional","Nacional")</f>
        <v>Nacional</v>
      </c>
      <c r="I200" s="53" t="str">
        <f>IF(H200="Internacional","Previa",IF(E200&gt;=[1]Hoja1!$M$9,"Previa","Posterior"))</f>
        <v>Posterior</v>
      </c>
      <c r="J200" s="80">
        <v>43313</v>
      </c>
      <c r="K200" s="80">
        <v>43344</v>
      </c>
      <c r="L200" s="80">
        <v>43617</v>
      </c>
      <c r="M200" s="47" t="s">
        <v>99</v>
      </c>
      <c r="N200" s="114" t="s">
        <v>558</v>
      </c>
      <c r="O200" s="86"/>
      <c r="P200" s="87"/>
      <c r="Q200" s="87"/>
      <c r="R200" s="87"/>
      <c r="S200" s="87"/>
      <c r="T200" s="88"/>
    </row>
    <row r="201" spans="1:20" s="85" customFormat="1" ht="108" customHeight="1" x14ac:dyDescent="0.25">
      <c r="A201" s="52" t="s">
        <v>250</v>
      </c>
      <c r="B201" s="43">
        <v>90</v>
      </c>
      <c r="C201" s="43" t="s">
        <v>153</v>
      </c>
      <c r="D201" s="44" t="s">
        <v>72</v>
      </c>
      <c r="E201" s="50">
        <v>46227270</v>
      </c>
      <c r="F201" s="46">
        <v>1</v>
      </c>
      <c r="G201" s="44" t="s">
        <v>141</v>
      </c>
      <c r="H201" s="53" t="str">
        <f>IF(E201&gt;=Hoja1!$M$7,"Internacional","Nacional")</f>
        <v>Nacional</v>
      </c>
      <c r="I201" s="53" t="s">
        <v>63</v>
      </c>
      <c r="J201" s="80">
        <v>43466</v>
      </c>
      <c r="K201" s="80">
        <v>43466</v>
      </c>
      <c r="L201" s="80">
        <v>43617</v>
      </c>
      <c r="M201" s="47" t="s">
        <v>99</v>
      </c>
      <c r="N201" s="114" t="s">
        <v>559</v>
      </c>
      <c r="O201" s="86"/>
      <c r="P201" s="87"/>
      <c r="Q201" s="87"/>
      <c r="R201" s="87"/>
      <c r="S201" s="87"/>
      <c r="T201" s="88"/>
    </row>
    <row r="202" spans="1:20" s="85" customFormat="1" ht="90" customHeight="1" x14ac:dyDescent="0.25">
      <c r="A202" s="52" t="s">
        <v>251</v>
      </c>
      <c r="B202" s="43">
        <v>91</v>
      </c>
      <c r="C202" s="43" t="s">
        <v>153</v>
      </c>
      <c r="D202" s="44" t="s">
        <v>72</v>
      </c>
      <c r="E202" s="50">
        <v>46227270</v>
      </c>
      <c r="F202" s="46">
        <v>1</v>
      </c>
      <c r="G202" s="44" t="s">
        <v>141</v>
      </c>
      <c r="H202" s="53" t="str">
        <f>IF(E202&gt;=Hoja1!$M$7,"Internacional","Nacional")</f>
        <v>Nacional</v>
      </c>
      <c r="I202" s="53" t="s">
        <v>63</v>
      </c>
      <c r="J202" s="80">
        <v>43466</v>
      </c>
      <c r="K202" s="80">
        <v>43466</v>
      </c>
      <c r="L202" s="80">
        <v>43617</v>
      </c>
      <c r="M202" s="47" t="s">
        <v>99</v>
      </c>
      <c r="N202" s="114" t="s">
        <v>560</v>
      </c>
      <c r="O202" s="86"/>
      <c r="P202" s="87"/>
      <c r="Q202" s="87"/>
      <c r="R202" s="87"/>
      <c r="S202" s="87"/>
      <c r="T202" s="88"/>
    </row>
    <row r="203" spans="1:20" s="85" customFormat="1" ht="103.5" customHeight="1" x14ac:dyDescent="0.25">
      <c r="A203" s="52" t="s">
        <v>251</v>
      </c>
      <c r="B203" s="43">
        <v>92</v>
      </c>
      <c r="C203" s="43" t="s">
        <v>153</v>
      </c>
      <c r="D203" s="44" t="s">
        <v>72</v>
      </c>
      <c r="E203" s="50">
        <v>46227270</v>
      </c>
      <c r="F203" s="46">
        <v>1</v>
      </c>
      <c r="G203" s="44" t="s">
        <v>141</v>
      </c>
      <c r="H203" s="53" t="str">
        <f>IF(E203&gt;=Hoja1!$M$7,"Internacional","Nacional")</f>
        <v>Nacional</v>
      </c>
      <c r="I203" s="53" t="s">
        <v>63</v>
      </c>
      <c r="J203" s="80">
        <v>43466</v>
      </c>
      <c r="K203" s="80">
        <v>43466</v>
      </c>
      <c r="L203" s="80">
        <v>43617</v>
      </c>
      <c r="M203" s="47" t="s">
        <v>99</v>
      </c>
      <c r="N203" s="114" t="s">
        <v>561</v>
      </c>
      <c r="O203" s="86"/>
      <c r="P203" s="87"/>
      <c r="Q203" s="87"/>
      <c r="R203" s="87"/>
      <c r="S203" s="87"/>
      <c r="T203" s="88"/>
    </row>
    <row r="204" spans="1:20" s="85" customFormat="1" ht="108.6" customHeight="1" x14ac:dyDescent="0.25">
      <c r="A204" s="52" t="s">
        <v>252</v>
      </c>
      <c r="B204" s="43">
        <v>93</v>
      </c>
      <c r="C204" s="43" t="s">
        <v>153</v>
      </c>
      <c r="D204" s="44" t="s">
        <v>73</v>
      </c>
      <c r="E204" s="50">
        <v>25681620</v>
      </c>
      <c r="F204" s="46">
        <v>1</v>
      </c>
      <c r="G204" s="44" t="s">
        <v>75</v>
      </c>
      <c r="H204" s="53" t="str">
        <f>IF(E204&gt;=Hoja1!$M$7,"Internacional","Nacional")</f>
        <v>Nacional</v>
      </c>
      <c r="I204" s="53" t="str">
        <f>IF(H204="Internacional","Previa",IF(E204&gt;=[1]Hoja1!$M$9,"Previa","Posterior"))</f>
        <v>Posterior</v>
      </c>
      <c r="J204" s="80">
        <v>43313</v>
      </c>
      <c r="K204" s="80">
        <v>43344</v>
      </c>
      <c r="L204" s="80">
        <v>43617</v>
      </c>
      <c r="M204" s="47" t="s">
        <v>99</v>
      </c>
      <c r="N204" s="114" t="s">
        <v>562</v>
      </c>
      <c r="O204" s="86"/>
      <c r="P204" s="87"/>
      <c r="Q204" s="87"/>
      <c r="R204" s="87"/>
      <c r="S204" s="87"/>
      <c r="T204" s="88"/>
    </row>
    <row r="205" spans="1:20" s="85" customFormat="1" ht="129.6" customHeight="1" x14ac:dyDescent="0.25">
      <c r="A205" s="52" t="s">
        <v>253</v>
      </c>
      <c r="B205" s="43">
        <v>94</v>
      </c>
      <c r="C205" s="43" t="s">
        <v>153</v>
      </c>
      <c r="D205" s="44" t="s">
        <v>73</v>
      </c>
      <c r="E205" s="50">
        <v>25527530</v>
      </c>
      <c r="F205" s="46">
        <v>1</v>
      </c>
      <c r="G205" s="44" t="s">
        <v>75</v>
      </c>
      <c r="H205" s="53" t="str">
        <f>IF(E205&gt;=Hoja1!$M$7,"Internacional","Nacional")</f>
        <v>Nacional</v>
      </c>
      <c r="I205" s="53" t="str">
        <f>IF(H205="Internacional","Previa",IF(E205&gt;=[1]Hoja1!$M$9,"Previa","Posterior"))</f>
        <v>Posterior</v>
      </c>
      <c r="J205" s="80">
        <v>43313</v>
      </c>
      <c r="K205" s="80">
        <v>43344</v>
      </c>
      <c r="L205" s="80">
        <v>43617</v>
      </c>
      <c r="M205" s="47" t="s">
        <v>99</v>
      </c>
      <c r="N205" s="114" t="s">
        <v>563</v>
      </c>
      <c r="O205" s="86"/>
      <c r="P205" s="87"/>
      <c r="Q205" s="87"/>
      <c r="R205" s="87"/>
      <c r="S205" s="87"/>
      <c r="T205" s="88"/>
    </row>
    <row r="206" spans="1:20" s="85" customFormat="1" ht="85.5" x14ac:dyDescent="0.25">
      <c r="A206" s="52" t="s">
        <v>254</v>
      </c>
      <c r="B206" s="43">
        <v>95</v>
      </c>
      <c r="C206" s="43" t="s">
        <v>153</v>
      </c>
      <c r="D206" s="44" t="s">
        <v>73</v>
      </c>
      <c r="E206" s="50">
        <v>30000000</v>
      </c>
      <c r="F206" s="46">
        <v>1</v>
      </c>
      <c r="G206" s="44" t="s">
        <v>75</v>
      </c>
      <c r="H206" s="53" t="str">
        <f>IF(E206&gt;=Hoja1!$M$7,"Internacional","Nacional")</f>
        <v>Nacional</v>
      </c>
      <c r="I206" s="53" t="str">
        <f>IF(H206="Internacional","Previa",IF(E206&gt;=[1]Hoja1!$M$9,"Previa","Posterior"))</f>
        <v>Posterior</v>
      </c>
      <c r="J206" s="80">
        <v>43313</v>
      </c>
      <c r="K206" s="80">
        <v>43344</v>
      </c>
      <c r="L206" s="80">
        <v>43617</v>
      </c>
      <c r="M206" s="47" t="s">
        <v>99</v>
      </c>
      <c r="N206" s="114" t="s">
        <v>564</v>
      </c>
      <c r="O206" s="86"/>
      <c r="P206" s="87"/>
      <c r="Q206" s="87"/>
      <c r="R206" s="87"/>
      <c r="S206" s="87"/>
      <c r="T206" s="88"/>
    </row>
    <row r="207" spans="1:20" s="85" customFormat="1" ht="99.75" x14ac:dyDescent="0.25">
      <c r="A207" s="52" t="s">
        <v>255</v>
      </c>
      <c r="B207" s="43">
        <v>96</v>
      </c>
      <c r="C207" s="43" t="s">
        <v>153</v>
      </c>
      <c r="D207" s="44" t="s">
        <v>73</v>
      </c>
      <c r="E207" s="50">
        <v>25527530</v>
      </c>
      <c r="F207" s="46">
        <v>1</v>
      </c>
      <c r="G207" s="44" t="s">
        <v>75</v>
      </c>
      <c r="H207" s="53" t="str">
        <f>IF(E207&gt;=Hoja1!$M$7,"Internacional","Nacional")</f>
        <v>Nacional</v>
      </c>
      <c r="I207" s="53" t="str">
        <f>IF(H207="Internacional","Previa",IF(E207&gt;=[1]Hoja1!$M$9,"Previa","Posterior"))</f>
        <v>Posterior</v>
      </c>
      <c r="J207" s="80">
        <v>43313</v>
      </c>
      <c r="K207" s="80">
        <v>43344</v>
      </c>
      <c r="L207" s="80">
        <v>43617</v>
      </c>
      <c r="M207" s="47" t="s">
        <v>99</v>
      </c>
      <c r="N207" s="114" t="s">
        <v>565</v>
      </c>
      <c r="O207" s="86"/>
      <c r="P207" s="87"/>
      <c r="Q207" s="87"/>
      <c r="R207" s="87"/>
      <c r="S207" s="87"/>
      <c r="T207" s="88"/>
    </row>
    <row r="208" spans="1:20" s="85" customFormat="1" ht="99.75" x14ac:dyDescent="0.25">
      <c r="A208" s="52" t="s">
        <v>256</v>
      </c>
      <c r="B208" s="43">
        <v>97</v>
      </c>
      <c r="C208" s="43" t="s">
        <v>153</v>
      </c>
      <c r="D208" s="44" t="s">
        <v>73</v>
      </c>
      <c r="E208" s="50">
        <v>25527530</v>
      </c>
      <c r="F208" s="46">
        <v>1</v>
      </c>
      <c r="G208" s="44" t="s">
        <v>75</v>
      </c>
      <c r="H208" s="53" t="str">
        <f>IF(E208&gt;=Hoja1!$M$7,"Internacional","Nacional")</f>
        <v>Nacional</v>
      </c>
      <c r="I208" s="53" t="str">
        <f>IF(H208="Internacional","Previa",IF(E208&gt;=[1]Hoja1!$M$9,"Previa","Posterior"))</f>
        <v>Posterior</v>
      </c>
      <c r="J208" s="80">
        <v>43313</v>
      </c>
      <c r="K208" s="80">
        <v>43344</v>
      </c>
      <c r="L208" s="80">
        <v>43617</v>
      </c>
      <c r="M208" s="47" t="s">
        <v>99</v>
      </c>
      <c r="N208" s="114" t="s">
        <v>566</v>
      </c>
      <c r="O208" s="86"/>
      <c r="P208" s="87"/>
      <c r="Q208" s="87"/>
      <c r="R208" s="87"/>
      <c r="S208" s="87"/>
      <c r="T208" s="88"/>
    </row>
    <row r="209" spans="1:20" s="85" customFormat="1" ht="66.75" customHeight="1" x14ac:dyDescent="0.25">
      <c r="A209" s="52" t="s">
        <v>257</v>
      </c>
      <c r="B209" s="43">
        <v>98</v>
      </c>
      <c r="C209" s="43" t="s">
        <v>153</v>
      </c>
      <c r="D209" s="44" t="s">
        <v>73</v>
      </c>
      <c r="E209" s="50">
        <v>12840910</v>
      </c>
      <c r="F209" s="46">
        <v>1</v>
      </c>
      <c r="G209" s="44" t="s">
        <v>75</v>
      </c>
      <c r="H209" s="53" t="str">
        <f>IF(E209&gt;=Hoja1!$M$7,"Internacional","Nacional")</f>
        <v>Nacional</v>
      </c>
      <c r="I209" s="53" t="str">
        <f>IF(H209="Internacional","Previa",IF(E209&gt;=[1]Hoja1!$M$9,"Previa","Posterior"))</f>
        <v>Posterior</v>
      </c>
      <c r="J209" s="80">
        <v>43313</v>
      </c>
      <c r="K209" s="80">
        <v>43344</v>
      </c>
      <c r="L209" s="80">
        <v>43617</v>
      </c>
      <c r="M209" s="47" t="s">
        <v>99</v>
      </c>
      <c r="N209" s="114" t="s">
        <v>567</v>
      </c>
      <c r="O209" s="86"/>
      <c r="P209" s="87"/>
      <c r="Q209" s="87"/>
      <c r="R209" s="87"/>
      <c r="S209" s="87"/>
      <c r="T209" s="88"/>
    </row>
    <row r="210" spans="1:20" s="85" customFormat="1" ht="88.5" customHeight="1" x14ac:dyDescent="0.25">
      <c r="A210" s="52" t="s">
        <v>258</v>
      </c>
      <c r="B210" s="43">
        <v>99</v>
      </c>
      <c r="C210" s="43" t="s">
        <v>153</v>
      </c>
      <c r="D210" s="44" t="s">
        <v>73</v>
      </c>
      <c r="E210" s="50">
        <v>23292810</v>
      </c>
      <c r="F210" s="46">
        <v>1</v>
      </c>
      <c r="G210" s="44" t="s">
        <v>75</v>
      </c>
      <c r="H210" s="53" t="str">
        <f>IF(E210&gt;=Hoja1!$M$7,"Internacional","Nacional")</f>
        <v>Nacional</v>
      </c>
      <c r="I210" s="53" t="str">
        <f>IF(H210="Internacional","Previa",IF(E210&gt;=[1]Hoja1!$M$9,"Previa","Posterior"))</f>
        <v>Posterior</v>
      </c>
      <c r="J210" s="80">
        <v>43313</v>
      </c>
      <c r="K210" s="80">
        <v>43344</v>
      </c>
      <c r="L210" s="80">
        <v>43617</v>
      </c>
      <c r="M210" s="47" t="s">
        <v>99</v>
      </c>
      <c r="N210" s="114" t="s">
        <v>568</v>
      </c>
      <c r="O210" s="86"/>
      <c r="P210" s="87"/>
      <c r="Q210" s="87"/>
      <c r="R210" s="87"/>
      <c r="S210" s="87"/>
      <c r="T210" s="88"/>
    </row>
    <row r="211" spans="1:20" s="85" customFormat="1" ht="84.6" customHeight="1" x14ac:dyDescent="0.25">
      <c r="A211" s="52" t="s">
        <v>259</v>
      </c>
      <c r="B211" s="43">
        <v>100</v>
      </c>
      <c r="C211" s="43" t="s">
        <v>147</v>
      </c>
      <c r="D211" s="44" t="s">
        <v>73</v>
      </c>
      <c r="E211" s="50">
        <v>21021110</v>
      </c>
      <c r="F211" s="46">
        <v>1</v>
      </c>
      <c r="G211" s="44" t="s">
        <v>75</v>
      </c>
      <c r="H211" s="53" t="str">
        <f>IF(E211&gt;=Hoja1!$M$7,"Internacional","Nacional")</f>
        <v>Nacional</v>
      </c>
      <c r="I211" s="53" t="str">
        <f>IF(H211="Internacional","Previa",IF(E211&gt;=[1]Hoja1!$M$9,"Previa","Posterior"))</f>
        <v>Posterior</v>
      </c>
      <c r="J211" s="80">
        <v>43466</v>
      </c>
      <c r="K211" s="80">
        <v>43466</v>
      </c>
      <c r="L211" s="80">
        <v>43617</v>
      </c>
      <c r="M211" s="47" t="s">
        <v>99</v>
      </c>
      <c r="N211" s="114" t="s">
        <v>569</v>
      </c>
      <c r="O211" s="86"/>
      <c r="P211" s="87"/>
      <c r="Q211" s="87"/>
      <c r="R211" s="87"/>
      <c r="S211" s="87"/>
      <c r="T211" s="88"/>
    </row>
    <row r="212" spans="1:20" s="85" customFormat="1" ht="122.45" customHeight="1" x14ac:dyDescent="0.25">
      <c r="A212" s="52" t="s">
        <v>212</v>
      </c>
      <c r="B212" s="43">
        <v>101</v>
      </c>
      <c r="C212" s="43" t="s">
        <v>147</v>
      </c>
      <c r="D212" s="44" t="s">
        <v>72</v>
      </c>
      <c r="E212" s="50">
        <v>25395980</v>
      </c>
      <c r="F212" s="46">
        <v>1</v>
      </c>
      <c r="G212" s="44" t="s">
        <v>76</v>
      </c>
      <c r="H212" s="53" t="str">
        <f>IF(E212&gt;=Hoja1!$M$7,"Internacional","Nacional")</f>
        <v>Nacional</v>
      </c>
      <c r="I212" s="53" t="str">
        <f>IF(H212="Internacional","Previa",IF(E212&gt;=[1]Hoja1!$M$9,"Previa","Posterior"))</f>
        <v>Posterior</v>
      </c>
      <c r="J212" s="80">
        <v>43466</v>
      </c>
      <c r="K212" s="80">
        <v>43466</v>
      </c>
      <c r="L212" s="80">
        <v>43617</v>
      </c>
      <c r="M212" s="47" t="s">
        <v>99</v>
      </c>
      <c r="N212" s="114" t="s">
        <v>570</v>
      </c>
      <c r="O212" s="86"/>
      <c r="P212" s="87"/>
      <c r="Q212" s="87"/>
      <c r="R212" s="87"/>
      <c r="S212" s="87"/>
      <c r="T212" s="88"/>
    </row>
    <row r="213" spans="1:20" s="85" customFormat="1" ht="119.25" customHeight="1" x14ac:dyDescent="0.25">
      <c r="A213" s="52" t="s">
        <v>213</v>
      </c>
      <c r="B213" s="43">
        <v>102</v>
      </c>
      <c r="C213" s="43" t="s">
        <v>147</v>
      </c>
      <c r="D213" s="44" t="s">
        <v>72</v>
      </c>
      <c r="E213" s="50">
        <v>23208540</v>
      </c>
      <c r="F213" s="46">
        <v>1</v>
      </c>
      <c r="G213" s="44" t="s">
        <v>76</v>
      </c>
      <c r="H213" s="53" t="str">
        <f>IF(E213&gt;=Hoja1!$M$7,"Internacional","Nacional")</f>
        <v>Nacional</v>
      </c>
      <c r="I213" s="53" t="str">
        <f>IF(H213="Internacional","Previa",IF(E213&gt;=[1]Hoja1!$M$9,"Previa","Posterior"))</f>
        <v>Posterior</v>
      </c>
      <c r="J213" s="80">
        <v>43466</v>
      </c>
      <c r="K213" s="80">
        <v>43466</v>
      </c>
      <c r="L213" s="80">
        <v>43617</v>
      </c>
      <c r="M213" s="47" t="s">
        <v>99</v>
      </c>
      <c r="N213" s="114" t="s">
        <v>571</v>
      </c>
      <c r="O213" s="86"/>
      <c r="P213" s="87"/>
      <c r="Q213" s="87"/>
      <c r="R213" s="87"/>
      <c r="S213" s="87"/>
      <c r="T213" s="88"/>
    </row>
    <row r="214" spans="1:20" s="85" customFormat="1" ht="84.6" customHeight="1" x14ac:dyDescent="0.25">
      <c r="A214" s="52" t="s">
        <v>260</v>
      </c>
      <c r="B214" s="43">
        <v>103</v>
      </c>
      <c r="C214" s="43" t="s">
        <v>147</v>
      </c>
      <c r="D214" s="44" t="s">
        <v>73</v>
      </c>
      <c r="E214" s="50">
        <v>7678124.9409374986</v>
      </c>
      <c r="F214" s="46">
        <v>1</v>
      </c>
      <c r="G214" s="44" t="s">
        <v>75</v>
      </c>
      <c r="H214" s="53" t="str">
        <f>IF(E214&gt;=Hoja1!$M$7,"Internacional","Nacional")</f>
        <v>Nacional</v>
      </c>
      <c r="I214" s="53" t="str">
        <f>IF(H214="Internacional","Previa",IF(E214&gt;=[1]Hoja1!$M$9,"Previa","Posterior"))</f>
        <v>Posterior</v>
      </c>
      <c r="J214" s="80">
        <v>43466</v>
      </c>
      <c r="K214" s="80">
        <v>43497</v>
      </c>
      <c r="L214" s="80">
        <v>43617</v>
      </c>
      <c r="M214" s="47" t="s">
        <v>99</v>
      </c>
      <c r="N214" s="114" t="s">
        <v>572</v>
      </c>
      <c r="O214" s="86"/>
      <c r="P214" s="87"/>
      <c r="Q214" s="87"/>
      <c r="R214" s="87"/>
      <c r="S214" s="87"/>
      <c r="T214" s="88"/>
    </row>
    <row r="215" spans="1:20" s="85" customFormat="1" ht="84.6" customHeight="1" x14ac:dyDescent="0.25">
      <c r="A215" s="52" t="s">
        <v>261</v>
      </c>
      <c r="B215" s="43">
        <v>104</v>
      </c>
      <c r="C215" s="43" t="s">
        <v>147</v>
      </c>
      <c r="D215" s="44" t="s">
        <v>73</v>
      </c>
      <c r="E215" s="50">
        <v>30000000</v>
      </c>
      <c r="F215" s="46">
        <v>1</v>
      </c>
      <c r="G215" s="44" t="s">
        <v>140</v>
      </c>
      <c r="H215" s="53" t="str">
        <f>IF(E215&gt;=Hoja1!$M$7,"Internacional","Nacional")</f>
        <v>Nacional</v>
      </c>
      <c r="I215" s="53" t="str">
        <f>IF(H215="Internacional","Previa",IF(E215&gt;=[1]Hoja1!$M$9,"Previa","Posterior"))</f>
        <v>Posterior</v>
      </c>
      <c r="J215" s="80">
        <v>43313</v>
      </c>
      <c r="K215" s="80">
        <v>43344</v>
      </c>
      <c r="L215" s="80">
        <v>43617</v>
      </c>
      <c r="M215" s="47" t="s">
        <v>99</v>
      </c>
      <c r="N215" s="114" t="s">
        <v>573</v>
      </c>
      <c r="O215" s="86"/>
      <c r="P215" s="87"/>
      <c r="Q215" s="87"/>
      <c r="R215" s="87"/>
      <c r="S215" s="87"/>
      <c r="T215" s="88"/>
    </row>
    <row r="216" spans="1:20" s="85" customFormat="1" ht="84.6" customHeight="1" x14ac:dyDescent="0.25">
      <c r="A216" s="52" t="s">
        <v>262</v>
      </c>
      <c r="B216" s="43">
        <v>105</v>
      </c>
      <c r="C216" s="43" t="s">
        <v>147</v>
      </c>
      <c r="D216" s="44" t="s">
        <v>73</v>
      </c>
      <c r="E216" s="50">
        <v>25000000</v>
      </c>
      <c r="F216" s="46">
        <v>1</v>
      </c>
      <c r="G216" s="44" t="s">
        <v>140</v>
      </c>
      <c r="H216" s="53" t="str">
        <f>IF(E216&gt;=Hoja1!$M$7,"Internacional","Nacional")</f>
        <v>Nacional</v>
      </c>
      <c r="I216" s="53" t="str">
        <f>IF(H216="Internacional","Previa",IF(E216&gt;=[1]Hoja1!$M$9,"Previa","Posterior"))</f>
        <v>Posterior</v>
      </c>
      <c r="J216" s="80">
        <v>43313</v>
      </c>
      <c r="K216" s="80">
        <v>43344</v>
      </c>
      <c r="L216" s="80">
        <v>43617</v>
      </c>
      <c r="M216" s="47" t="s">
        <v>99</v>
      </c>
      <c r="N216" s="114" t="s">
        <v>574</v>
      </c>
      <c r="O216" s="86"/>
      <c r="P216" s="87"/>
      <c r="Q216" s="87"/>
      <c r="R216" s="87"/>
      <c r="S216" s="87"/>
      <c r="T216" s="88"/>
    </row>
    <row r="217" spans="1:20" s="85" customFormat="1" ht="84.6" customHeight="1" x14ac:dyDescent="0.25">
      <c r="A217" s="52" t="s">
        <v>263</v>
      </c>
      <c r="B217" s="43">
        <v>106</v>
      </c>
      <c r="C217" s="43" t="s">
        <v>147</v>
      </c>
      <c r="D217" s="44" t="s">
        <v>73</v>
      </c>
      <c r="E217" s="50">
        <f>2500000*10</f>
        <v>25000000</v>
      </c>
      <c r="F217" s="46">
        <v>1</v>
      </c>
      <c r="G217" s="44" t="s">
        <v>140</v>
      </c>
      <c r="H217" s="53" t="str">
        <f>IF(E217&gt;=Hoja1!$M$7,"Internacional","Nacional")</f>
        <v>Nacional</v>
      </c>
      <c r="I217" s="53" t="str">
        <f>IF(H217="Internacional","Previa",IF(E217&gt;=[1]Hoja1!$M$9,"Previa","Posterior"))</f>
        <v>Posterior</v>
      </c>
      <c r="J217" s="80">
        <v>43466</v>
      </c>
      <c r="K217" s="80">
        <v>43466</v>
      </c>
      <c r="L217" s="80">
        <v>43617</v>
      </c>
      <c r="M217" s="47" t="s">
        <v>99</v>
      </c>
      <c r="N217" s="114" t="s">
        <v>575</v>
      </c>
      <c r="O217" s="86"/>
      <c r="P217" s="87"/>
      <c r="Q217" s="87"/>
      <c r="R217" s="87"/>
      <c r="S217" s="87"/>
      <c r="T217" s="88"/>
    </row>
    <row r="218" spans="1:20" s="85" customFormat="1" ht="84.6" customHeight="1" x14ac:dyDescent="0.25">
      <c r="A218" s="52" t="s">
        <v>264</v>
      </c>
      <c r="B218" s="43">
        <v>107</v>
      </c>
      <c r="C218" s="43" t="s">
        <v>147</v>
      </c>
      <c r="D218" s="44" t="s">
        <v>73</v>
      </c>
      <c r="E218" s="50">
        <f>2500000*10</f>
        <v>25000000</v>
      </c>
      <c r="F218" s="46">
        <v>1</v>
      </c>
      <c r="G218" s="44" t="s">
        <v>140</v>
      </c>
      <c r="H218" s="53" t="str">
        <f>IF(E218&gt;=Hoja1!$M$7,"Internacional","Nacional")</f>
        <v>Nacional</v>
      </c>
      <c r="I218" s="53" t="str">
        <f>IF(H218="Internacional","Previa",IF(E218&gt;=[1]Hoja1!$M$9,"Previa","Posterior"))</f>
        <v>Posterior</v>
      </c>
      <c r="J218" s="80">
        <v>43313</v>
      </c>
      <c r="K218" s="80">
        <v>43344</v>
      </c>
      <c r="L218" s="80">
        <v>43617</v>
      </c>
      <c r="M218" s="47" t="s">
        <v>99</v>
      </c>
      <c r="N218" s="114" t="s">
        <v>576</v>
      </c>
      <c r="O218" s="86"/>
      <c r="P218" s="87"/>
      <c r="Q218" s="87"/>
      <c r="R218" s="87"/>
      <c r="S218" s="87"/>
      <c r="T218" s="88"/>
    </row>
    <row r="219" spans="1:20" s="85" customFormat="1" ht="84.6" customHeight="1" x14ac:dyDescent="0.25">
      <c r="A219" s="52" t="s">
        <v>265</v>
      </c>
      <c r="B219" s="43">
        <v>108</v>
      </c>
      <c r="C219" s="43" t="s">
        <v>147</v>
      </c>
      <c r="D219" s="44" t="s">
        <v>73</v>
      </c>
      <c r="E219" s="50">
        <v>25000000</v>
      </c>
      <c r="F219" s="46">
        <v>1</v>
      </c>
      <c r="G219" s="44" t="s">
        <v>140</v>
      </c>
      <c r="H219" s="53" t="str">
        <f>IF(E219&gt;=Hoja1!$M$7,"Internacional","Nacional")</f>
        <v>Nacional</v>
      </c>
      <c r="I219" s="53" t="str">
        <f>IF(H219="Internacional","Previa",IF(E219&gt;=[1]Hoja1!$M$9,"Previa","Posterior"))</f>
        <v>Posterior</v>
      </c>
      <c r="J219" s="80">
        <v>43313</v>
      </c>
      <c r="K219" s="80">
        <v>43344</v>
      </c>
      <c r="L219" s="80">
        <v>43617</v>
      </c>
      <c r="M219" s="47" t="s">
        <v>99</v>
      </c>
      <c r="N219" s="114" t="s">
        <v>577</v>
      </c>
      <c r="O219" s="86"/>
      <c r="P219" s="87"/>
      <c r="Q219" s="87"/>
      <c r="R219" s="87"/>
      <c r="S219" s="87"/>
      <c r="T219" s="88"/>
    </row>
    <row r="220" spans="1:20" s="85" customFormat="1" ht="84.6" customHeight="1" x14ac:dyDescent="0.25">
      <c r="A220" s="52" t="s">
        <v>266</v>
      </c>
      <c r="B220" s="43">
        <v>109</v>
      </c>
      <c r="C220" s="43" t="s">
        <v>147</v>
      </c>
      <c r="D220" s="44" t="s">
        <v>73</v>
      </c>
      <c r="E220" s="50">
        <v>30000000</v>
      </c>
      <c r="F220" s="46">
        <v>1</v>
      </c>
      <c r="G220" s="44" t="s">
        <v>140</v>
      </c>
      <c r="H220" s="53" t="str">
        <f>IF(E220&gt;=Hoja1!$M$7,"Internacional","Nacional")</f>
        <v>Nacional</v>
      </c>
      <c r="I220" s="53" t="str">
        <f>IF(H220="Internacional","Previa",IF(E220&gt;=[1]Hoja1!$M$9,"Previa","Posterior"))</f>
        <v>Posterior</v>
      </c>
      <c r="J220" s="80">
        <v>43313</v>
      </c>
      <c r="K220" s="80">
        <v>43344</v>
      </c>
      <c r="L220" s="80">
        <v>43617</v>
      </c>
      <c r="M220" s="47" t="s">
        <v>99</v>
      </c>
      <c r="N220" s="114" t="s">
        <v>578</v>
      </c>
      <c r="O220" s="86"/>
      <c r="P220" s="87"/>
      <c r="Q220" s="87"/>
      <c r="R220" s="87"/>
      <c r="S220" s="87"/>
      <c r="T220" s="88"/>
    </row>
    <row r="221" spans="1:20" s="85" customFormat="1" ht="111" customHeight="1" x14ac:dyDescent="0.25">
      <c r="A221" s="52" t="s">
        <v>267</v>
      </c>
      <c r="B221" s="43">
        <v>110</v>
      </c>
      <c r="C221" s="43" t="s">
        <v>147</v>
      </c>
      <c r="D221" s="44" t="s">
        <v>73</v>
      </c>
      <c r="E221" s="50">
        <v>25000000</v>
      </c>
      <c r="F221" s="46">
        <v>1</v>
      </c>
      <c r="G221" s="44" t="s">
        <v>140</v>
      </c>
      <c r="H221" s="53" t="str">
        <f>IF(E221&gt;=Hoja1!$M$7,"Internacional","Nacional")</f>
        <v>Nacional</v>
      </c>
      <c r="I221" s="53" t="str">
        <f>IF(H221="Internacional","Previa",IF(E221&gt;=[1]Hoja1!$M$9,"Previa","Posterior"))</f>
        <v>Posterior</v>
      </c>
      <c r="J221" s="80">
        <v>43313</v>
      </c>
      <c r="K221" s="80">
        <v>43344</v>
      </c>
      <c r="L221" s="80">
        <v>43617</v>
      </c>
      <c r="M221" s="47" t="s">
        <v>99</v>
      </c>
      <c r="N221" s="114" t="s">
        <v>579</v>
      </c>
      <c r="O221" s="86"/>
      <c r="P221" s="87"/>
      <c r="Q221" s="87"/>
      <c r="R221" s="87"/>
      <c r="S221" s="87"/>
      <c r="T221" s="88"/>
    </row>
    <row r="222" spans="1:20" s="85" customFormat="1" ht="129" customHeight="1" x14ac:dyDescent="0.25">
      <c r="A222" s="52" t="s">
        <v>290</v>
      </c>
      <c r="B222" s="43">
        <v>111</v>
      </c>
      <c r="C222" s="43" t="s">
        <v>152</v>
      </c>
      <c r="D222" s="44" t="s">
        <v>73</v>
      </c>
      <c r="E222" s="50">
        <v>25000000</v>
      </c>
      <c r="F222" s="46">
        <v>1</v>
      </c>
      <c r="G222" s="44" t="s">
        <v>140</v>
      </c>
      <c r="H222" s="53" t="str">
        <f>IF(E222&gt;=Hoja1!$M$7,"Internacional","Nacional")</f>
        <v>Nacional</v>
      </c>
      <c r="I222" s="53" t="str">
        <f>IF(H222="Internacional","Previa",IF(E222&gt;=[1]Hoja1!$M$9,"Previa","Posterior"))</f>
        <v>Posterior</v>
      </c>
      <c r="J222" s="80">
        <v>43313</v>
      </c>
      <c r="K222" s="80">
        <v>43344</v>
      </c>
      <c r="L222" s="80">
        <v>43617</v>
      </c>
      <c r="M222" s="47" t="s">
        <v>99</v>
      </c>
      <c r="N222" s="114" t="s">
        <v>580</v>
      </c>
      <c r="O222" s="86"/>
      <c r="P222" s="87"/>
      <c r="Q222" s="87"/>
      <c r="R222" s="87"/>
      <c r="S222" s="87"/>
      <c r="T222" s="88"/>
    </row>
    <row r="223" spans="1:20" s="85" customFormat="1" ht="129" customHeight="1" x14ac:dyDescent="0.25">
      <c r="A223" s="52" t="s">
        <v>282</v>
      </c>
      <c r="B223" s="43">
        <v>112</v>
      </c>
      <c r="C223" s="43" t="s">
        <v>152</v>
      </c>
      <c r="D223" s="44" t="s">
        <v>73</v>
      </c>
      <c r="E223" s="50">
        <v>25000000</v>
      </c>
      <c r="F223" s="46">
        <v>1</v>
      </c>
      <c r="G223" s="44" t="s">
        <v>140</v>
      </c>
      <c r="H223" s="53" t="str">
        <f>IF(E223&gt;=Hoja1!$M$7,"Internacional","Nacional")</f>
        <v>Nacional</v>
      </c>
      <c r="I223" s="53" t="str">
        <f>IF(H223="Internacional","Previa",IF(E223&gt;=[1]Hoja1!$M$9,"Previa","Posterior"))</f>
        <v>Posterior</v>
      </c>
      <c r="J223" s="80">
        <v>43313</v>
      </c>
      <c r="K223" s="80">
        <v>43344</v>
      </c>
      <c r="L223" s="80">
        <v>43617</v>
      </c>
      <c r="M223" s="47" t="s">
        <v>99</v>
      </c>
      <c r="N223" s="114" t="s">
        <v>581</v>
      </c>
      <c r="O223" s="86"/>
      <c r="P223" s="87"/>
      <c r="Q223" s="87"/>
      <c r="R223" s="87"/>
      <c r="S223" s="87"/>
      <c r="T223" s="88"/>
    </row>
    <row r="224" spans="1:20" s="85" customFormat="1" ht="129" customHeight="1" x14ac:dyDescent="0.25">
      <c r="A224" s="52" t="s">
        <v>291</v>
      </c>
      <c r="B224" s="43">
        <v>113</v>
      </c>
      <c r="C224" s="43" t="s">
        <v>152</v>
      </c>
      <c r="D224" s="44" t="s">
        <v>73</v>
      </c>
      <c r="E224" s="50">
        <v>3600000</v>
      </c>
      <c r="F224" s="46">
        <v>1</v>
      </c>
      <c r="G224" s="44" t="s">
        <v>140</v>
      </c>
      <c r="H224" s="53" t="str">
        <f>IF(E224&gt;=Hoja1!$M$7,"Internacional","Nacional")</f>
        <v>Nacional</v>
      </c>
      <c r="I224" s="53" t="str">
        <f>IF(H224="Internacional","Previa",IF(E224&gt;=[1]Hoja1!$M$9,"Previa","Posterior"))</f>
        <v>Posterior</v>
      </c>
      <c r="J224" s="80">
        <v>43466</v>
      </c>
      <c r="K224" s="80">
        <v>43497</v>
      </c>
      <c r="L224" s="80">
        <v>43586</v>
      </c>
      <c r="M224" s="47" t="s">
        <v>99</v>
      </c>
      <c r="N224" s="114" t="s">
        <v>582</v>
      </c>
      <c r="O224" s="86"/>
      <c r="P224" s="87"/>
      <c r="Q224" s="87"/>
      <c r="R224" s="87"/>
      <c r="S224" s="87"/>
      <c r="T224" s="88"/>
    </row>
    <row r="225" spans="1:21" s="85" customFormat="1" ht="129" customHeight="1" x14ac:dyDescent="0.25">
      <c r="A225" s="52" t="s">
        <v>292</v>
      </c>
      <c r="B225" s="43">
        <v>114</v>
      </c>
      <c r="C225" s="43" t="s">
        <v>152</v>
      </c>
      <c r="D225" s="44" t="s">
        <v>73</v>
      </c>
      <c r="E225" s="50">
        <v>1800000</v>
      </c>
      <c r="F225" s="46">
        <v>1</v>
      </c>
      <c r="G225" s="44" t="s">
        <v>140</v>
      </c>
      <c r="H225" s="53" t="str">
        <f>IF(E225&gt;=Hoja1!$M$7,"Internacional","Nacional")</f>
        <v>Nacional</v>
      </c>
      <c r="I225" s="53" t="str">
        <f>IF(H225="Internacional","Previa",IF(E225&gt;=[1]Hoja1!$M$9,"Previa","Posterior"))</f>
        <v>Posterior</v>
      </c>
      <c r="J225" s="80">
        <v>43466</v>
      </c>
      <c r="K225" s="80">
        <v>43497</v>
      </c>
      <c r="L225" s="80">
        <v>43586</v>
      </c>
      <c r="M225" s="47" t="s">
        <v>99</v>
      </c>
      <c r="N225" s="114" t="s">
        <v>610</v>
      </c>
      <c r="O225" s="86"/>
      <c r="P225" s="87"/>
      <c r="Q225" s="87"/>
      <c r="R225" s="87"/>
      <c r="S225" s="87"/>
      <c r="T225" s="88"/>
    </row>
    <row r="226" spans="1:21" s="85" customFormat="1" ht="129" customHeight="1" x14ac:dyDescent="0.25">
      <c r="A226" s="52" t="s">
        <v>272</v>
      </c>
      <c r="B226" s="43">
        <v>115</v>
      </c>
      <c r="C226" s="43" t="s">
        <v>152</v>
      </c>
      <c r="D226" s="44" t="s">
        <v>73</v>
      </c>
      <c r="E226" s="50">
        <v>7068180</v>
      </c>
      <c r="F226" s="46">
        <v>1</v>
      </c>
      <c r="G226" s="44" t="s">
        <v>140</v>
      </c>
      <c r="H226" s="53" t="str">
        <f>IF(E226&gt;=Hoja1!$M$7,"Internacional","Nacional")</f>
        <v>Nacional</v>
      </c>
      <c r="I226" s="53" t="str">
        <f>IF(H226="Internacional","Previa",IF(E226&gt;=[1]Hoja1!$M$9,"Previa","Posterior"))</f>
        <v>Posterior</v>
      </c>
      <c r="J226" s="80">
        <v>43313</v>
      </c>
      <c r="K226" s="80">
        <v>43344</v>
      </c>
      <c r="L226" s="80">
        <v>43617</v>
      </c>
      <c r="M226" s="47" t="s">
        <v>99</v>
      </c>
      <c r="N226" s="114" t="s">
        <v>583</v>
      </c>
      <c r="O226" s="86"/>
      <c r="P226" s="87"/>
      <c r="Q226" s="87"/>
      <c r="R226" s="87"/>
      <c r="S226" s="87"/>
      <c r="T226" s="88"/>
    </row>
    <row r="227" spans="1:21" s="85" customFormat="1" ht="129" customHeight="1" x14ac:dyDescent="0.25">
      <c r="A227" s="52" t="s">
        <v>268</v>
      </c>
      <c r="B227" s="43">
        <v>116</v>
      </c>
      <c r="C227" s="43" t="s">
        <v>152</v>
      </c>
      <c r="D227" s="44" t="s">
        <v>73</v>
      </c>
      <c r="E227" s="50">
        <v>25000000</v>
      </c>
      <c r="F227" s="46">
        <v>1</v>
      </c>
      <c r="G227" s="44" t="s">
        <v>140</v>
      </c>
      <c r="H227" s="53" t="str">
        <f>IF(E227&gt;=Hoja1!$M$7,"Internacional","Nacional")</f>
        <v>Nacional</v>
      </c>
      <c r="I227" s="53" t="str">
        <f>IF(H227="Internacional","Previa",IF(E227&gt;=[1]Hoja1!$M$9,"Previa","Posterior"))</f>
        <v>Posterior</v>
      </c>
      <c r="J227" s="80">
        <v>43466</v>
      </c>
      <c r="K227" s="80">
        <v>43466</v>
      </c>
      <c r="L227" s="80">
        <v>43617</v>
      </c>
      <c r="M227" s="47" t="s">
        <v>99</v>
      </c>
      <c r="N227" s="114" t="s">
        <v>584</v>
      </c>
      <c r="O227" s="86"/>
      <c r="P227" s="87"/>
      <c r="Q227" s="87"/>
      <c r="R227" s="87"/>
      <c r="S227" s="87"/>
      <c r="T227" s="88"/>
    </row>
    <row r="228" spans="1:21" s="85" customFormat="1" ht="129" customHeight="1" x14ac:dyDescent="0.25">
      <c r="A228" s="52" t="s">
        <v>269</v>
      </c>
      <c r="B228" s="43">
        <v>117</v>
      </c>
      <c r="C228" s="43" t="s">
        <v>152</v>
      </c>
      <c r="D228" s="44" t="s">
        <v>73</v>
      </c>
      <c r="E228" s="50">
        <v>25000000</v>
      </c>
      <c r="F228" s="46">
        <v>1</v>
      </c>
      <c r="G228" s="44" t="s">
        <v>140</v>
      </c>
      <c r="H228" s="53" t="str">
        <f>IF(E228&gt;=Hoja1!$M$7,"Internacional","Nacional")</f>
        <v>Nacional</v>
      </c>
      <c r="I228" s="53" t="str">
        <f>IF(H228="Internacional","Previa",IF(E228&gt;=[1]Hoja1!$M$9,"Previa","Posterior"))</f>
        <v>Posterior</v>
      </c>
      <c r="J228" s="80">
        <v>43466</v>
      </c>
      <c r="K228" s="80">
        <v>43466</v>
      </c>
      <c r="L228" s="80">
        <v>43617</v>
      </c>
      <c r="M228" s="47" t="s">
        <v>99</v>
      </c>
      <c r="N228" s="114" t="s">
        <v>585</v>
      </c>
      <c r="O228" s="86"/>
      <c r="P228" s="87"/>
      <c r="Q228" s="87"/>
      <c r="R228" s="87"/>
      <c r="S228" s="87"/>
      <c r="T228" s="88"/>
    </row>
    <row r="229" spans="1:21" s="85" customFormat="1" ht="75.599999999999994" customHeight="1" x14ac:dyDescent="0.25">
      <c r="A229" s="52" t="s">
        <v>270</v>
      </c>
      <c r="B229" s="43">
        <v>118</v>
      </c>
      <c r="C229" s="43" t="s">
        <v>151</v>
      </c>
      <c r="D229" s="44" t="s">
        <v>73</v>
      </c>
      <c r="E229" s="50">
        <v>23062500</v>
      </c>
      <c r="F229" s="46">
        <v>1</v>
      </c>
      <c r="G229" s="44" t="s">
        <v>75</v>
      </c>
      <c r="H229" s="53" t="str">
        <f>IF(E229&gt;=Hoja1!$M$7,"Internacional","Nacional")</f>
        <v>Nacional</v>
      </c>
      <c r="I229" s="53" t="str">
        <f>IF(H229="Internacional","Previa",IF(E229&gt;=[1]Hoja1!$M$9,"Previa","Posterior"))</f>
        <v>Posterior</v>
      </c>
      <c r="J229" s="80">
        <v>43466</v>
      </c>
      <c r="K229" s="80">
        <v>43466</v>
      </c>
      <c r="L229" s="80">
        <v>43617</v>
      </c>
      <c r="M229" s="47" t="s">
        <v>99</v>
      </c>
      <c r="N229" s="114" t="s">
        <v>586</v>
      </c>
      <c r="O229" s="86"/>
      <c r="P229" s="87"/>
      <c r="Q229" s="87"/>
      <c r="R229" s="87"/>
      <c r="S229" s="87"/>
      <c r="T229" s="88"/>
    </row>
    <row r="230" spans="1:21" s="85" customFormat="1" ht="90" customHeight="1" x14ac:dyDescent="0.25">
      <c r="A230" s="52" t="s">
        <v>271</v>
      </c>
      <c r="B230" s="43">
        <v>119</v>
      </c>
      <c r="C230" s="43" t="s">
        <v>151</v>
      </c>
      <c r="D230" s="44" t="s">
        <v>73</v>
      </c>
      <c r="E230" s="50">
        <v>41000000</v>
      </c>
      <c r="F230" s="46">
        <v>1</v>
      </c>
      <c r="G230" s="44" t="s">
        <v>75</v>
      </c>
      <c r="H230" s="53" t="str">
        <f>IF(E230&gt;=Hoja1!$M$7,"Internacional","Nacional")</f>
        <v>Nacional</v>
      </c>
      <c r="I230" s="53" t="s">
        <v>63</v>
      </c>
      <c r="J230" s="80">
        <v>43466</v>
      </c>
      <c r="K230" s="80">
        <v>43466</v>
      </c>
      <c r="L230" s="80">
        <v>43617</v>
      </c>
      <c r="M230" s="47" t="s">
        <v>99</v>
      </c>
      <c r="N230" s="114" t="s">
        <v>587</v>
      </c>
      <c r="O230" s="86"/>
      <c r="P230" s="87"/>
      <c r="Q230" s="87"/>
      <c r="R230" s="87"/>
      <c r="S230" s="87"/>
      <c r="T230" s="88"/>
    </row>
    <row r="231" spans="1:21" s="85" customFormat="1" ht="81.599999999999994" customHeight="1" x14ac:dyDescent="0.25">
      <c r="A231" s="52" t="s">
        <v>211</v>
      </c>
      <c r="B231" s="43">
        <v>120</v>
      </c>
      <c r="C231" s="43" t="s">
        <v>164</v>
      </c>
      <c r="D231" s="44" t="s">
        <v>73</v>
      </c>
      <c r="E231" s="50">
        <v>34500000</v>
      </c>
      <c r="F231" s="46">
        <v>1</v>
      </c>
      <c r="G231" s="44" t="s">
        <v>75</v>
      </c>
      <c r="H231" s="53" t="str">
        <f>IF(E231&gt;=Hoja1!$M$7,"Internacional","Nacional")</f>
        <v>Nacional</v>
      </c>
      <c r="I231" s="53" t="s">
        <v>63</v>
      </c>
      <c r="J231" s="80">
        <v>43344</v>
      </c>
      <c r="K231" s="80">
        <v>43466</v>
      </c>
      <c r="L231" s="80">
        <v>43617</v>
      </c>
      <c r="M231" s="47" t="s">
        <v>99</v>
      </c>
      <c r="N231" s="114" t="s">
        <v>588</v>
      </c>
      <c r="O231" s="86"/>
      <c r="P231" s="87"/>
      <c r="Q231" s="87"/>
      <c r="R231" s="87"/>
      <c r="S231" s="87"/>
      <c r="T231" s="88"/>
    </row>
    <row r="232" spans="1:21" s="85" customFormat="1" ht="77.25" customHeight="1" x14ac:dyDescent="0.25">
      <c r="A232" s="52" t="s">
        <v>216</v>
      </c>
      <c r="B232" s="43">
        <v>121</v>
      </c>
      <c r="C232" s="43" t="s">
        <v>164</v>
      </c>
      <c r="D232" s="44" t="s">
        <v>73</v>
      </c>
      <c r="E232" s="50">
        <v>7200000</v>
      </c>
      <c r="F232" s="46">
        <v>1</v>
      </c>
      <c r="G232" s="44" t="s">
        <v>75</v>
      </c>
      <c r="H232" s="53" t="str">
        <f>IF(E232&gt;=Hoja1!$M$7,"Internacional","Nacional")</f>
        <v>Nacional</v>
      </c>
      <c r="I232" s="53" t="str">
        <f>IF(H232="Internacional","Previa",IF(E232&gt;=[1]Hoja1!$M$9,"Previa","Posterior"))</f>
        <v>Posterior</v>
      </c>
      <c r="J232" s="80">
        <v>43466</v>
      </c>
      <c r="K232" s="80">
        <v>43466</v>
      </c>
      <c r="L232" s="80">
        <v>43617</v>
      </c>
      <c r="M232" s="47" t="s">
        <v>99</v>
      </c>
      <c r="N232" s="114" t="s">
        <v>591</v>
      </c>
      <c r="O232" s="107"/>
      <c r="P232" s="87"/>
      <c r="Q232" s="87"/>
      <c r="R232" s="87"/>
      <c r="S232" s="87"/>
      <c r="T232" s="88"/>
    </row>
    <row r="233" spans="1:21" s="85" customFormat="1" ht="52.5" customHeight="1" x14ac:dyDescent="0.25">
      <c r="A233" s="52" t="s">
        <v>217</v>
      </c>
      <c r="B233" s="43">
        <v>122</v>
      </c>
      <c r="C233" s="43" t="s">
        <v>164</v>
      </c>
      <c r="D233" s="44" t="s">
        <v>73</v>
      </c>
      <c r="E233" s="50">
        <v>4500000</v>
      </c>
      <c r="F233" s="46">
        <v>1</v>
      </c>
      <c r="G233" s="44" t="s">
        <v>75</v>
      </c>
      <c r="H233" s="53" t="str">
        <f>IF(E233&gt;=Hoja1!$M$7,"Internacional","Nacional")</f>
        <v>Nacional</v>
      </c>
      <c r="I233" s="53" t="s">
        <v>53</v>
      </c>
      <c r="J233" s="80">
        <v>43466</v>
      </c>
      <c r="K233" s="80">
        <v>43466</v>
      </c>
      <c r="L233" s="80">
        <v>43617</v>
      </c>
      <c r="M233" s="47" t="s">
        <v>99</v>
      </c>
      <c r="N233" s="114" t="s">
        <v>589</v>
      </c>
      <c r="O233" s="86"/>
      <c r="P233" s="87"/>
      <c r="Q233" s="87"/>
      <c r="R233" s="87"/>
      <c r="S233" s="87"/>
      <c r="T233" s="88"/>
    </row>
    <row r="234" spans="1:21" s="85" customFormat="1" ht="88.5" customHeight="1" x14ac:dyDescent="0.25">
      <c r="A234" s="52" t="s">
        <v>307</v>
      </c>
      <c r="B234" s="43">
        <v>141</v>
      </c>
      <c r="C234" s="43" t="s">
        <v>148</v>
      </c>
      <c r="D234" s="44" t="s">
        <v>72</v>
      </c>
      <c r="E234" s="50">
        <v>35500000</v>
      </c>
      <c r="F234" s="46">
        <v>1</v>
      </c>
      <c r="G234" s="44" t="s">
        <v>76</v>
      </c>
      <c r="H234" s="53" t="str">
        <f>IF(E234&gt;=Hoja1!$M$7,"Internacional","Nacional")</f>
        <v>Nacional</v>
      </c>
      <c r="I234" s="53" t="s">
        <v>53</v>
      </c>
      <c r="J234" s="80">
        <v>43374</v>
      </c>
      <c r="K234" s="80">
        <v>43435</v>
      </c>
      <c r="L234" s="80">
        <v>43525</v>
      </c>
      <c r="M234" s="47" t="s">
        <v>68</v>
      </c>
      <c r="N234" s="114" t="s">
        <v>590</v>
      </c>
      <c r="O234" s="86" t="s">
        <v>363</v>
      </c>
      <c r="P234" s="87" t="s">
        <v>693</v>
      </c>
      <c r="Q234" s="176">
        <v>1128415941</v>
      </c>
      <c r="R234" s="176">
        <v>14200000</v>
      </c>
      <c r="S234" s="87" t="s">
        <v>679</v>
      </c>
      <c r="T234" s="88" t="s">
        <v>364</v>
      </c>
    </row>
    <row r="235" spans="1:21" s="85" customFormat="1" ht="88.5" customHeight="1" x14ac:dyDescent="0.25">
      <c r="A235" s="52" t="s">
        <v>211</v>
      </c>
      <c r="B235" s="43">
        <v>142</v>
      </c>
      <c r="C235" s="43" t="s">
        <v>164</v>
      </c>
      <c r="D235" s="44" t="s">
        <v>73</v>
      </c>
      <c r="E235" s="50">
        <v>28500000</v>
      </c>
      <c r="F235" s="46">
        <v>1</v>
      </c>
      <c r="G235" s="44" t="s">
        <v>75</v>
      </c>
      <c r="H235" s="53" t="str">
        <f>IF(E235&gt;=Hoja1!$M$7,"Internacional","Nacional")</f>
        <v>Nacional</v>
      </c>
      <c r="I235" s="53" t="s">
        <v>53</v>
      </c>
      <c r="J235" s="80">
        <v>43466</v>
      </c>
      <c r="K235" s="80">
        <v>43466</v>
      </c>
      <c r="L235" s="80">
        <v>43617</v>
      </c>
      <c r="M235" s="47" t="s">
        <v>99</v>
      </c>
      <c r="N235" s="114" t="s">
        <v>592</v>
      </c>
      <c r="O235" s="86"/>
      <c r="P235" s="87"/>
      <c r="Q235" s="87"/>
      <c r="R235" s="87"/>
      <c r="S235" s="131"/>
      <c r="T235" s="88"/>
      <c r="U235" s="135"/>
    </row>
    <row r="236" spans="1:21" s="85" customFormat="1" ht="88.5" customHeight="1" x14ac:dyDescent="0.25">
      <c r="A236" s="52" t="s">
        <v>308</v>
      </c>
      <c r="B236" s="43">
        <v>143</v>
      </c>
      <c r="C236" s="43" t="s">
        <v>164</v>
      </c>
      <c r="D236" s="44" t="s">
        <v>73</v>
      </c>
      <c r="E236" s="50">
        <v>6000000</v>
      </c>
      <c r="F236" s="46">
        <v>1</v>
      </c>
      <c r="G236" s="44" t="s">
        <v>75</v>
      </c>
      <c r="H236" s="53" t="s">
        <v>60</v>
      </c>
      <c r="I236" s="53" t="s">
        <v>53</v>
      </c>
      <c r="J236" s="80">
        <v>43405</v>
      </c>
      <c r="K236" s="80">
        <v>43435</v>
      </c>
      <c r="L236" s="80">
        <v>43497</v>
      </c>
      <c r="M236" s="47" t="s">
        <v>99</v>
      </c>
      <c r="N236" s="114" t="s">
        <v>593</v>
      </c>
      <c r="O236" s="86"/>
      <c r="P236" s="87"/>
      <c r="Q236" s="87"/>
      <c r="R236" s="87"/>
      <c r="S236" s="131"/>
      <c r="T236" s="88"/>
    </row>
    <row r="237" spans="1:21" s="85" customFormat="1" ht="88.5" customHeight="1" x14ac:dyDescent="0.25">
      <c r="A237" s="52" t="s">
        <v>208</v>
      </c>
      <c r="B237" s="43">
        <v>201</v>
      </c>
      <c r="C237" s="43" t="s">
        <v>501</v>
      </c>
      <c r="D237" s="44" t="s">
        <v>72</v>
      </c>
      <c r="E237" s="50">
        <f>180020000-75000000</f>
        <v>105020000</v>
      </c>
      <c r="F237" s="46">
        <v>1</v>
      </c>
      <c r="G237" s="44" t="s">
        <v>75</v>
      </c>
      <c r="H237" s="53" t="str">
        <f>IF(E237&gt;=[2]Hoja1!$M$7,"Internacional","Nacional")</f>
        <v>Nacional</v>
      </c>
      <c r="I237" s="53" t="s">
        <v>53</v>
      </c>
      <c r="J237" s="80">
        <v>43497</v>
      </c>
      <c r="K237" s="80">
        <v>43525</v>
      </c>
      <c r="L237" s="80">
        <v>43800</v>
      </c>
      <c r="M237" s="47" t="s">
        <v>131</v>
      </c>
      <c r="N237" s="114" t="s">
        <v>384</v>
      </c>
      <c r="O237" s="86" t="s">
        <v>297</v>
      </c>
      <c r="P237" s="87" t="s">
        <v>692</v>
      </c>
      <c r="Q237" s="177">
        <v>71775879</v>
      </c>
      <c r="R237" s="176">
        <f>E237</f>
        <v>105020000</v>
      </c>
      <c r="S237" s="87" t="s">
        <v>680</v>
      </c>
      <c r="T237" s="104">
        <v>43550</v>
      </c>
    </row>
    <row r="238" spans="1:21" s="85" customFormat="1" ht="88.5" customHeight="1" x14ac:dyDescent="0.25">
      <c r="A238" s="52" t="s">
        <v>169</v>
      </c>
      <c r="B238" s="43">
        <v>202</v>
      </c>
      <c r="C238" s="43" t="s">
        <v>501</v>
      </c>
      <c r="D238" s="44" t="s">
        <v>72</v>
      </c>
      <c r="E238" s="50">
        <f>90000000-37500000</f>
        <v>52500000</v>
      </c>
      <c r="F238" s="46">
        <v>1</v>
      </c>
      <c r="G238" s="44" t="s">
        <v>75</v>
      </c>
      <c r="H238" s="53" t="str">
        <f>IF(E238&gt;=[2]Hoja1!$M$7,"Internacional","Nacional")</f>
        <v>Nacional</v>
      </c>
      <c r="I238" s="53" t="s">
        <v>53</v>
      </c>
      <c r="J238" s="80">
        <v>43497</v>
      </c>
      <c r="K238" s="80">
        <v>43525</v>
      </c>
      <c r="L238" s="80">
        <v>43800</v>
      </c>
      <c r="M238" s="47" t="s">
        <v>131</v>
      </c>
      <c r="N238" s="114" t="s">
        <v>385</v>
      </c>
      <c r="O238" s="86" t="s">
        <v>298</v>
      </c>
      <c r="P238" s="87" t="s">
        <v>691</v>
      </c>
      <c r="Q238" s="176">
        <v>65751542</v>
      </c>
      <c r="R238" s="176">
        <f>E238</f>
        <v>52500000</v>
      </c>
      <c r="S238" s="87" t="s">
        <v>681</v>
      </c>
      <c r="T238" s="104">
        <v>43546</v>
      </c>
    </row>
    <row r="239" spans="1:21" s="85" customFormat="1" ht="88.5" customHeight="1" x14ac:dyDescent="0.25">
      <c r="A239" s="52" t="s">
        <v>209</v>
      </c>
      <c r="B239" s="43">
        <v>203</v>
      </c>
      <c r="C239" s="43" t="s">
        <v>501</v>
      </c>
      <c r="D239" s="44" t="s">
        <v>73</v>
      </c>
      <c r="E239" s="50">
        <v>44000000</v>
      </c>
      <c r="F239" s="46">
        <v>1</v>
      </c>
      <c r="G239" s="44" t="s">
        <v>75</v>
      </c>
      <c r="H239" s="53" t="s">
        <v>60</v>
      </c>
      <c r="I239" s="53" t="s">
        <v>53</v>
      </c>
      <c r="J239" s="80">
        <v>43525</v>
      </c>
      <c r="K239" s="80">
        <v>43556</v>
      </c>
      <c r="L239" s="80">
        <v>43862</v>
      </c>
      <c r="M239" s="47" t="s">
        <v>131</v>
      </c>
      <c r="N239" s="114" t="s">
        <v>390</v>
      </c>
      <c r="O239" s="86" t="s">
        <v>672</v>
      </c>
      <c r="P239" s="87" t="s">
        <v>690</v>
      </c>
      <c r="Q239" s="176">
        <v>43984997</v>
      </c>
      <c r="R239" s="176">
        <v>36000000</v>
      </c>
      <c r="S239" s="87" t="s">
        <v>682</v>
      </c>
      <c r="T239" s="104">
        <v>43577</v>
      </c>
    </row>
    <row r="240" spans="1:21" s="85" customFormat="1" ht="88.5" customHeight="1" x14ac:dyDescent="0.25">
      <c r="A240" s="52" t="s">
        <v>412</v>
      </c>
      <c r="B240" s="43">
        <v>204</v>
      </c>
      <c r="C240" s="43" t="s">
        <v>501</v>
      </c>
      <c r="D240" s="44" t="s">
        <v>73</v>
      </c>
      <c r="E240" s="50">
        <f>42500000-17100000-20400000</f>
        <v>5000000</v>
      </c>
      <c r="F240" s="46">
        <v>1</v>
      </c>
      <c r="G240" s="44" t="s">
        <v>75</v>
      </c>
      <c r="H240" s="53" t="s">
        <v>60</v>
      </c>
      <c r="I240" s="53" t="s">
        <v>53</v>
      </c>
      <c r="J240" s="80">
        <v>43678</v>
      </c>
      <c r="K240" s="80">
        <v>43709</v>
      </c>
      <c r="L240" s="80">
        <v>43800</v>
      </c>
      <c r="M240" s="47" t="s">
        <v>130</v>
      </c>
      <c r="N240" s="114" t="s">
        <v>639</v>
      </c>
      <c r="O240" s="86" t="s">
        <v>770</v>
      </c>
      <c r="P240" s="87"/>
      <c r="Q240" s="176"/>
      <c r="R240" s="176"/>
      <c r="S240" s="87"/>
      <c r="T240" s="88"/>
    </row>
    <row r="241" spans="1:20" s="85" customFormat="1" ht="88.5" customHeight="1" x14ac:dyDescent="0.25">
      <c r="A241" s="52" t="s">
        <v>274</v>
      </c>
      <c r="B241" s="43">
        <v>205</v>
      </c>
      <c r="C241" s="43" t="s">
        <v>148</v>
      </c>
      <c r="D241" s="44" t="s">
        <v>72</v>
      </c>
      <c r="E241" s="50">
        <f>63900000-24625000</f>
        <v>39275000</v>
      </c>
      <c r="F241" s="46">
        <v>1</v>
      </c>
      <c r="G241" s="44" t="s">
        <v>76</v>
      </c>
      <c r="H241" s="53" t="str">
        <f>IF(E241&gt;=[2]Hoja1!$M$7,"Internacional","Nacional")</f>
        <v>Nacional</v>
      </c>
      <c r="I241" s="53" t="s">
        <v>53</v>
      </c>
      <c r="J241" s="80">
        <v>43525</v>
      </c>
      <c r="K241" s="80">
        <v>43556</v>
      </c>
      <c r="L241" s="80">
        <v>43800</v>
      </c>
      <c r="M241" s="47" t="s">
        <v>131</v>
      </c>
      <c r="N241" s="114" t="s">
        <v>594</v>
      </c>
      <c r="O241" s="86" t="s">
        <v>304</v>
      </c>
      <c r="P241" s="87" t="s">
        <v>689</v>
      </c>
      <c r="Q241" s="176">
        <v>71265369</v>
      </c>
      <c r="R241" s="176">
        <f>E241</f>
        <v>39275000</v>
      </c>
      <c r="S241" s="87" t="s">
        <v>734</v>
      </c>
      <c r="T241" s="104">
        <v>43583</v>
      </c>
    </row>
    <row r="242" spans="1:20" s="85" customFormat="1" ht="88.5" customHeight="1" x14ac:dyDescent="0.25">
      <c r="A242" s="52" t="s">
        <v>170</v>
      </c>
      <c r="B242" s="43">
        <v>206</v>
      </c>
      <c r="C242" s="43" t="s">
        <v>148</v>
      </c>
      <c r="D242" s="44" t="s">
        <v>72</v>
      </c>
      <c r="E242" s="50">
        <f>64968750-24468750</f>
        <v>40500000</v>
      </c>
      <c r="F242" s="46">
        <v>1</v>
      </c>
      <c r="G242" s="44" t="s">
        <v>76</v>
      </c>
      <c r="H242" s="53" t="str">
        <f>IF(E242&gt;=[2]Hoja1!$M$7,"Internacional","Nacional")</f>
        <v>Nacional</v>
      </c>
      <c r="I242" s="53" t="s">
        <v>53</v>
      </c>
      <c r="J242" s="80">
        <v>43525</v>
      </c>
      <c r="K242" s="80">
        <v>43556</v>
      </c>
      <c r="L242" s="80">
        <v>43800</v>
      </c>
      <c r="M242" s="47" t="s">
        <v>131</v>
      </c>
      <c r="N242" s="114" t="s">
        <v>595</v>
      </c>
      <c r="O242" s="86" t="s">
        <v>305</v>
      </c>
      <c r="P242" s="87" t="s">
        <v>688</v>
      </c>
      <c r="Q242" s="176">
        <v>71376687</v>
      </c>
      <c r="R242" s="176">
        <f>E242</f>
        <v>40500000</v>
      </c>
      <c r="S242" s="87" t="s">
        <v>683</v>
      </c>
      <c r="T242" s="104">
        <v>43580</v>
      </c>
    </row>
    <row r="243" spans="1:20" s="85" customFormat="1" ht="88.5" customHeight="1" x14ac:dyDescent="0.25">
      <c r="A243" s="52" t="s">
        <v>173</v>
      </c>
      <c r="B243" s="43">
        <v>207</v>
      </c>
      <c r="C243" s="43" t="s">
        <v>148</v>
      </c>
      <c r="D243" s="44" t="s">
        <v>72</v>
      </c>
      <c r="E243" s="50">
        <f>42000000-17500000</f>
        <v>24500000</v>
      </c>
      <c r="F243" s="46">
        <v>1</v>
      </c>
      <c r="G243" s="44" t="s">
        <v>76</v>
      </c>
      <c r="H243" s="53" t="s">
        <v>60</v>
      </c>
      <c r="I243" s="53" t="s">
        <v>53</v>
      </c>
      <c r="J243" s="80">
        <v>43525</v>
      </c>
      <c r="K243" s="80">
        <v>43556</v>
      </c>
      <c r="L243" s="80">
        <v>43739</v>
      </c>
      <c r="M243" s="47" t="s">
        <v>131</v>
      </c>
      <c r="N243" s="114" t="s">
        <v>596</v>
      </c>
      <c r="O243" s="86" t="s">
        <v>306</v>
      </c>
      <c r="P243" s="87" t="s">
        <v>687</v>
      </c>
      <c r="Q243" s="176">
        <v>8026139</v>
      </c>
      <c r="R243" s="176">
        <f>E243</f>
        <v>24500000</v>
      </c>
      <c r="S243" s="87" t="s">
        <v>684</v>
      </c>
      <c r="T243" s="104">
        <v>43580</v>
      </c>
    </row>
    <row r="244" spans="1:20" s="85" customFormat="1" ht="88.5" customHeight="1" x14ac:dyDescent="0.25">
      <c r="A244" s="52" t="s">
        <v>287</v>
      </c>
      <c r="B244" s="43">
        <v>208</v>
      </c>
      <c r="C244" s="43" t="s">
        <v>148</v>
      </c>
      <c r="D244" s="44" t="s">
        <v>72</v>
      </c>
      <c r="E244" s="50">
        <f>52700000-14200000</f>
        <v>38500000</v>
      </c>
      <c r="F244" s="46">
        <v>1</v>
      </c>
      <c r="G244" s="44" t="s">
        <v>76</v>
      </c>
      <c r="H244" s="53" t="str">
        <f>IF(E244&gt;=[2]Hoja1!$M$7,"Internacional","Nacional")</f>
        <v>Nacional</v>
      </c>
      <c r="I244" s="53" t="s">
        <v>53</v>
      </c>
      <c r="J244" s="80">
        <v>43525</v>
      </c>
      <c r="K244" s="80">
        <v>43556</v>
      </c>
      <c r="L244" s="80">
        <v>43800</v>
      </c>
      <c r="M244" s="47" t="s">
        <v>131</v>
      </c>
      <c r="N244" s="114" t="s">
        <v>597</v>
      </c>
      <c r="O244" s="86" t="s">
        <v>363</v>
      </c>
      <c r="P244" s="87" t="s">
        <v>686</v>
      </c>
      <c r="Q244" s="177">
        <v>1128415941</v>
      </c>
      <c r="R244" s="176">
        <f>E244</f>
        <v>38500000</v>
      </c>
      <c r="S244" s="87" t="s">
        <v>683</v>
      </c>
      <c r="T244" s="104">
        <v>43579</v>
      </c>
    </row>
    <row r="245" spans="1:20" s="85" customFormat="1" ht="88.5" customHeight="1" x14ac:dyDescent="0.25">
      <c r="A245" s="52" t="s">
        <v>386</v>
      </c>
      <c r="B245" s="43">
        <v>209</v>
      </c>
      <c r="C245" s="43" t="s">
        <v>156</v>
      </c>
      <c r="D245" s="44" t="s">
        <v>72</v>
      </c>
      <c r="E245" s="50">
        <v>30000000</v>
      </c>
      <c r="F245" s="46">
        <v>1</v>
      </c>
      <c r="G245" s="44" t="s">
        <v>76</v>
      </c>
      <c r="H245" s="53" t="s">
        <v>60</v>
      </c>
      <c r="I245" s="53" t="s">
        <v>53</v>
      </c>
      <c r="J245" s="80">
        <v>43497</v>
      </c>
      <c r="K245" s="80">
        <v>43556</v>
      </c>
      <c r="L245" s="80">
        <v>43800</v>
      </c>
      <c r="M245" s="47" t="s">
        <v>131</v>
      </c>
      <c r="N245" s="114" t="s">
        <v>598</v>
      </c>
      <c r="O245" s="86" t="s">
        <v>674</v>
      </c>
      <c r="P245" s="87" t="s">
        <v>685</v>
      </c>
      <c r="Q245" s="176">
        <v>3413812</v>
      </c>
      <c r="R245" s="176">
        <v>30000000</v>
      </c>
      <c r="S245" s="87" t="s">
        <v>673</v>
      </c>
      <c r="T245" s="104">
        <v>43585</v>
      </c>
    </row>
    <row r="246" spans="1:20" s="85" customFormat="1" ht="88.5" customHeight="1" x14ac:dyDescent="0.25">
      <c r="A246" s="52" t="s">
        <v>399</v>
      </c>
      <c r="B246" s="43">
        <v>210</v>
      </c>
      <c r="C246" s="43" t="s">
        <v>156</v>
      </c>
      <c r="D246" s="44" t="s">
        <v>73</v>
      </c>
      <c r="E246" s="50">
        <v>30000000</v>
      </c>
      <c r="F246" s="46">
        <v>1</v>
      </c>
      <c r="G246" s="44" t="s">
        <v>75</v>
      </c>
      <c r="H246" s="53" t="s">
        <v>60</v>
      </c>
      <c r="I246" s="53" t="s">
        <v>53</v>
      </c>
      <c r="J246" s="80">
        <v>43709</v>
      </c>
      <c r="K246" s="80">
        <v>43739</v>
      </c>
      <c r="L246" s="80">
        <v>44013</v>
      </c>
      <c r="M246" s="47" t="s">
        <v>98</v>
      </c>
      <c r="N246" s="114" t="s">
        <v>400</v>
      </c>
      <c r="O246" s="86"/>
      <c r="P246" s="87"/>
      <c r="Q246" s="176"/>
      <c r="R246" s="176"/>
      <c r="S246" s="87"/>
      <c r="T246" s="88"/>
    </row>
    <row r="247" spans="1:20" s="85" customFormat="1" ht="88.5" customHeight="1" x14ac:dyDescent="0.25">
      <c r="A247" s="52" t="s">
        <v>421</v>
      </c>
      <c r="B247" s="43">
        <v>211</v>
      </c>
      <c r="C247" s="43" t="s">
        <v>157</v>
      </c>
      <c r="D247" s="44" t="s">
        <v>73</v>
      </c>
      <c r="E247" s="50">
        <v>4912625</v>
      </c>
      <c r="F247" s="46">
        <v>1</v>
      </c>
      <c r="G247" s="44" t="s">
        <v>76</v>
      </c>
      <c r="H247" s="53" t="s">
        <v>60</v>
      </c>
      <c r="I247" s="53" t="s">
        <v>53</v>
      </c>
      <c r="J247" s="80">
        <v>43709</v>
      </c>
      <c r="K247" s="80">
        <v>43739</v>
      </c>
      <c r="L247" s="80">
        <v>43831</v>
      </c>
      <c r="M247" s="47" t="s">
        <v>98</v>
      </c>
      <c r="N247" s="114" t="s">
        <v>414</v>
      </c>
      <c r="O247" s="86"/>
      <c r="P247" s="87"/>
      <c r="Q247" s="176"/>
      <c r="R247" s="176"/>
      <c r="S247" s="87"/>
      <c r="T247" s="88"/>
    </row>
    <row r="248" spans="1:20" s="85" customFormat="1" ht="88.5" customHeight="1" x14ac:dyDescent="0.25">
      <c r="A248" s="52" t="s">
        <v>422</v>
      </c>
      <c r="B248" s="43">
        <v>212</v>
      </c>
      <c r="C248" s="43" t="s">
        <v>157</v>
      </c>
      <c r="D248" s="44" t="s">
        <v>73</v>
      </c>
      <c r="E248" s="50">
        <v>36168882.797202796</v>
      </c>
      <c r="F248" s="46">
        <v>1</v>
      </c>
      <c r="G248" s="44" t="s">
        <v>75</v>
      </c>
      <c r="H248" s="53" t="s">
        <v>60</v>
      </c>
      <c r="I248" s="53" t="s">
        <v>53</v>
      </c>
      <c r="J248" s="80">
        <v>43556</v>
      </c>
      <c r="K248" s="80">
        <v>43586</v>
      </c>
      <c r="L248" s="80">
        <v>43800</v>
      </c>
      <c r="M248" s="47" t="s">
        <v>131</v>
      </c>
      <c r="N248" s="114" t="s">
        <v>401</v>
      </c>
      <c r="O248" s="86" t="s">
        <v>699</v>
      </c>
      <c r="P248" s="87" t="s">
        <v>703</v>
      </c>
      <c r="Q248" s="176">
        <v>32244029</v>
      </c>
      <c r="R248" s="176">
        <v>36168882</v>
      </c>
      <c r="S248" s="87" t="s">
        <v>675</v>
      </c>
      <c r="T248" s="104">
        <v>43614</v>
      </c>
    </row>
    <row r="249" spans="1:20" s="85" customFormat="1" ht="102.75" customHeight="1" x14ac:dyDescent="0.25">
      <c r="A249" s="52" t="s">
        <v>415</v>
      </c>
      <c r="B249" s="43">
        <v>213</v>
      </c>
      <c r="C249" s="43" t="s">
        <v>365</v>
      </c>
      <c r="D249" s="44" t="s">
        <v>72</v>
      </c>
      <c r="E249" s="50">
        <f>31188322.6076616+27675000</f>
        <v>58863322.607661605</v>
      </c>
      <c r="F249" s="46">
        <v>1</v>
      </c>
      <c r="G249" s="44" t="s">
        <v>76</v>
      </c>
      <c r="H249" s="53" t="str">
        <f>IF(E249&gt;=Hoja1!$M$7,"Internacional","Nacional")</f>
        <v>Nacional</v>
      </c>
      <c r="I249" s="53" t="s">
        <v>53</v>
      </c>
      <c r="J249" s="80">
        <v>43556</v>
      </c>
      <c r="K249" s="80">
        <v>43586</v>
      </c>
      <c r="L249" s="80">
        <v>43800</v>
      </c>
      <c r="M249" s="47" t="s">
        <v>131</v>
      </c>
      <c r="N249" s="114" t="s">
        <v>599</v>
      </c>
      <c r="O249" s="86" t="s">
        <v>700</v>
      </c>
      <c r="P249" s="87" t="s">
        <v>704</v>
      </c>
      <c r="Q249" s="176">
        <v>1128278168</v>
      </c>
      <c r="R249" s="176">
        <v>58863323</v>
      </c>
      <c r="S249" s="87" t="s">
        <v>701</v>
      </c>
      <c r="T249" s="104">
        <v>43603</v>
      </c>
    </row>
    <row r="250" spans="1:20" s="85" customFormat="1" ht="95.25" customHeight="1" x14ac:dyDescent="0.25">
      <c r="A250" s="52" t="s">
        <v>416</v>
      </c>
      <c r="B250" s="43">
        <v>214</v>
      </c>
      <c r="C250" s="43" t="s">
        <v>365</v>
      </c>
      <c r="D250" s="44" t="s">
        <v>72</v>
      </c>
      <c r="E250" s="50">
        <v>89527071</v>
      </c>
      <c r="F250" s="46">
        <v>1</v>
      </c>
      <c r="G250" s="44" t="s">
        <v>76</v>
      </c>
      <c r="H250" s="53" t="str">
        <f>IF(E250&gt;=Hoja1!$M$7,"Internacional","Nacional")</f>
        <v>Nacional</v>
      </c>
      <c r="I250" s="53" t="s">
        <v>53</v>
      </c>
      <c r="J250" s="80">
        <v>43556</v>
      </c>
      <c r="K250" s="80">
        <v>43586</v>
      </c>
      <c r="L250" s="80">
        <v>43800</v>
      </c>
      <c r="M250" s="47" t="s">
        <v>131</v>
      </c>
      <c r="N250" s="114" t="s">
        <v>600</v>
      </c>
      <c r="O250" s="173" t="s">
        <v>702</v>
      </c>
      <c r="P250" s="87" t="s">
        <v>705</v>
      </c>
      <c r="Q250" s="176">
        <v>1128447618</v>
      </c>
      <c r="R250" s="176">
        <v>89527071</v>
      </c>
      <c r="S250" s="87" t="s">
        <v>706</v>
      </c>
      <c r="T250" s="104">
        <v>43598</v>
      </c>
    </row>
    <row r="251" spans="1:20" s="85" customFormat="1" ht="101.25" customHeight="1" x14ac:dyDescent="0.25">
      <c r="A251" s="52" t="s">
        <v>417</v>
      </c>
      <c r="B251" s="43">
        <v>215</v>
      </c>
      <c r="C251" s="43" t="s">
        <v>366</v>
      </c>
      <c r="D251" s="44" t="s">
        <v>72</v>
      </c>
      <c r="E251" s="50">
        <f>4775373+33000000+15700000</f>
        <v>53475373</v>
      </c>
      <c r="F251" s="46">
        <v>1</v>
      </c>
      <c r="G251" s="44" t="s">
        <v>76</v>
      </c>
      <c r="H251" s="53" t="str">
        <f>IF(E251&gt;=Hoja1!$M$7,"Internacional","Nacional")</f>
        <v>Nacional</v>
      </c>
      <c r="I251" s="53" t="s">
        <v>53</v>
      </c>
      <c r="J251" s="80">
        <v>43556</v>
      </c>
      <c r="K251" s="80">
        <v>43586</v>
      </c>
      <c r="L251" s="80">
        <v>43800</v>
      </c>
      <c r="M251" s="47" t="s">
        <v>131</v>
      </c>
      <c r="N251" s="114" t="s">
        <v>601</v>
      </c>
      <c r="O251" s="173" t="s">
        <v>707</v>
      </c>
      <c r="P251" s="87" t="s">
        <v>712</v>
      </c>
      <c r="Q251" s="176">
        <v>98569690</v>
      </c>
      <c r="R251" s="176">
        <v>53475373</v>
      </c>
      <c r="S251" s="87" t="s">
        <v>296</v>
      </c>
      <c r="T251" s="104">
        <v>43599</v>
      </c>
    </row>
    <row r="252" spans="1:20" s="85" customFormat="1" ht="88.5" customHeight="1" x14ac:dyDescent="0.25">
      <c r="A252" s="52" t="s">
        <v>402</v>
      </c>
      <c r="B252" s="43">
        <v>216</v>
      </c>
      <c r="C252" s="43" t="s">
        <v>157</v>
      </c>
      <c r="D252" s="44" t="s">
        <v>73</v>
      </c>
      <c r="E252" s="50">
        <v>4872710</v>
      </c>
      <c r="F252" s="46">
        <v>1</v>
      </c>
      <c r="G252" s="44" t="s">
        <v>76</v>
      </c>
      <c r="H252" s="53" t="s">
        <v>60</v>
      </c>
      <c r="I252" s="53" t="s">
        <v>53</v>
      </c>
      <c r="J252" s="80">
        <v>43739</v>
      </c>
      <c r="K252" s="80">
        <v>43770</v>
      </c>
      <c r="L252" s="80">
        <v>43800</v>
      </c>
      <c r="M252" s="47" t="s">
        <v>98</v>
      </c>
      <c r="N252" s="114" t="s">
        <v>602</v>
      </c>
      <c r="O252" s="86"/>
      <c r="P252" s="87"/>
      <c r="Q252" s="176"/>
      <c r="R252" s="176"/>
      <c r="S252" s="87"/>
      <c r="T252" s="88"/>
    </row>
    <row r="253" spans="1:20" s="85" customFormat="1" ht="88.5" customHeight="1" x14ac:dyDescent="0.25">
      <c r="A253" s="52" t="s">
        <v>418</v>
      </c>
      <c r="B253" s="43">
        <v>217</v>
      </c>
      <c r="C253" s="43" t="s">
        <v>151</v>
      </c>
      <c r="D253" s="44" t="s">
        <v>72</v>
      </c>
      <c r="E253" s="50">
        <v>27675000</v>
      </c>
      <c r="F253" s="46">
        <v>1</v>
      </c>
      <c r="G253" s="44" t="s">
        <v>76</v>
      </c>
      <c r="H253" s="53" t="s">
        <v>60</v>
      </c>
      <c r="I253" s="53" t="s">
        <v>53</v>
      </c>
      <c r="J253" s="80">
        <v>43556</v>
      </c>
      <c r="K253" s="80">
        <v>43647</v>
      </c>
      <c r="L253" s="80">
        <v>43800</v>
      </c>
      <c r="M253" s="47" t="s">
        <v>131</v>
      </c>
      <c r="N253" s="114" t="s">
        <v>403</v>
      </c>
      <c r="O253" s="86" t="s">
        <v>711</v>
      </c>
      <c r="P253" s="87" t="s">
        <v>732</v>
      </c>
      <c r="Q253" s="176">
        <v>1037587818</v>
      </c>
      <c r="R253" s="176">
        <v>27675000</v>
      </c>
      <c r="S253" s="87" t="s">
        <v>735</v>
      </c>
      <c r="T253" s="104">
        <v>43652</v>
      </c>
    </row>
    <row r="254" spans="1:20" s="85" customFormat="1" ht="88.5" customHeight="1" x14ac:dyDescent="0.25">
      <c r="A254" s="52" t="s">
        <v>404</v>
      </c>
      <c r="B254" s="43">
        <v>218</v>
      </c>
      <c r="C254" s="43" t="s">
        <v>151</v>
      </c>
      <c r="D254" s="44" t="s">
        <v>73</v>
      </c>
      <c r="E254" s="50">
        <v>23250000</v>
      </c>
      <c r="F254" s="46">
        <v>1</v>
      </c>
      <c r="G254" s="44" t="s">
        <v>75</v>
      </c>
      <c r="H254" s="53" t="s">
        <v>60</v>
      </c>
      <c r="I254" s="53" t="s">
        <v>53</v>
      </c>
      <c r="J254" s="80" t="s">
        <v>792</v>
      </c>
      <c r="K254" s="80">
        <v>43739</v>
      </c>
      <c r="L254" s="80">
        <v>43891</v>
      </c>
      <c r="M254" s="47" t="s">
        <v>98</v>
      </c>
      <c r="N254" s="114" t="s">
        <v>405</v>
      </c>
      <c r="O254" s="86"/>
      <c r="P254" s="87"/>
      <c r="Q254" s="176"/>
      <c r="R254" s="176"/>
      <c r="S254" s="87"/>
      <c r="T254" s="88"/>
    </row>
    <row r="255" spans="1:20" s="85" customFormat="1" ht="88.5" customHeight="1" x14ac:dyDescent="0.25">
      <c r="A255" s="52" t="s">
        <v>419</v>
      </c>
      <c r="B255" s="43">
        <v>219</v>
      </c>
      <c r="C255" s="43" t="s">
        <v>151</v>
      </c>
      <c r="D255" s="44" t="s">
        <v>72</v>
      </c>
      <c r="E255" s="50">
        <v>27675000</v>
      </c>
      <c r="F255" s="46">
        <v>1</v>
      </c>
      <c r="G255" s="44" t="s">
        <v>76</v>
      </c>
      <c r="H255" s="53" t="s">
        <v>60</v>
      </c>
      <c r="I255" s="53" t="s">
        <v>53</v>
      </c>
      <c r="J255" s="80">
        <v>43556</v>
      </c>
      <c r="K255" s="80">
        <v>43586</v>
      </c>
      <c r="L255" s="80">
        <v>43800</v>
      </c>
      <c r="M255" s="47" t="s">
        <v>131</v>
      </c>
      <c r="N255" s="114" t="s">
        <v>603</v>
      </c>
      <c r="O255" s="86" t="s">
        <v>713</v>
      </c>
      <c r="P255" s="87" t="s">
        <v>710</v>
      </c>
      <c r="Q255" s="176">
        <v>8433867</v>
      </c>
      <c r="R255" s="176">
        <v>27675000</v>
      </c>
      <c r="S255" s="87" t="s">
        <v>701</v>
      </c>
      <c r="T255" s="104">
        <v>43602</v>
      </c>
    </row>
    <row r="256" spans="1:20" s="85" customFormat="1" ht="88.5" customHeight="1" x14ac:dyDescent="0.25">
      <c r="A256" s="52" t="s">
        <v>171</v>
      </c>
      <c r="B256" s="43">
        <v>220</v>
      </c>
      <c r="C256" s="43" t="s">
        <v>148</v>
      </c>
      <c r="D256" s="44" t="s">
        <v>72</v>
      </c>
      <c r="E256" s="50">
        <v>34650000</v>
      </c>
      <c r="F256" s="46">
        <v>1</v>
      </c>
      <c r="G256" s="44" t="s">
        <v>76</v>
      </c>
      <c r="H256" s="53" t="s">
        <v>60</v>
      </c>
      <c r="I256" s="53" t="s">
        <v>53</v>
      </c>
      <c r="J256" s="80">
        <v>43466</v>
      </c>
      <c r="K256" s="80">
        <v>43466</v>
      </c>
      <c r="L256" s="80">
        <v>43800</v>
      </c>
      <c r="M256" s="47" t="s">
        <v>99</v>
      </c>
      <c r="N256" s="114" t="s">
        <v>604</v>
      </c>
      <c r="O256" s="86"/>
      <c r="P256" s="87"/>
      <c r="Q256" s="87"/>
      <c r="R256" s="87"/>
      <c r="S256" s="87"/>
      <c r="T256" s="88"/>
    </row>
    <row r="257" spans="1:21" s="85" customFormat="1" ht="88.5" customHeight="1" x14ac:dyDescent="0.25">
      <c r="A257" s="52" t="s">
        <v>407</v>
      </c>
      <c r="B257" s="43">
        <v>221</v>
      </c>
      <c r="C257" s="43" t="s">
        <v>150</v>
      </c>
      <c r="D257" s="44" t="s">
        <v>72</v>
      </c>
      <c r="E257" s="50">
        <v>48975160</v>
      </c>
      <c r="F257" s="46">
        <v>1</v>
      </c>
      <c r="G257" s="44" t="s">
        <v>76</v>
      </c>
      <c r="H257" s="53" t="str">
        <f>IF(E257&gt;=Hoja1!$M$7,"Internacional","Nacional")</f>
        <v>Nacional</v>
      </c>
      <c r="I257" s="53" t="s">
        <v>53</v>
      </c>
      <c r="J257" s="80">
        <v>43556</v>
      </c>
      <c r="K257" s="80">
        <v>43586</v>
      </c>
      <c r="L257" s="80">
        <v>43800</v>
      </c>
      <c r="M257" s="47" t="s">
        <v>131</v>
      </c>
      <c r="N257" s="114" t="s">
        <v>605</v>
      </c>
      <c r="O257" s="86" t="s">
        <v>714</v>
      </c>
      <c r="P257" s="87" t="s">
        <v>708</v>
      </c>
      <c r="Q257" s="176">
        <v>70077293</v>
      </c>
      <c r="R257" s="176">
        <v>48975160</v>
      </c>
      <c r="S257" s="87" t="s">
        <v>709</v>
      </c>
      <c r="T257" s="104">
        <v>43588</v>
      </c>
    </row>
    <row r="258" spans="1:21" s="85" customFormat="1" ht="88.5" customHeight="1" x14ac:dyDescent="0.25">
      <c r="A258" s="52" t="s">
        <v>406</v>
      </c>
      <c r="B258" s="43">
        <v>222</v>
      </c>
      <c r="C258" s="43" t="s">
        <v>155</v>
      </c>
      <c r="D258" s="44" t="s">
        <v>72</v>
      </c>
      <c r="E258" s="50">
        <v>50000000</v>
      </c>
      <c r="F258" s="46">
        <v>1</v>
      </c>
      <c r="G258" s="44" t="s">
        <v>76</v>
      </c>
      <c r="H258" s="53" t="str">
        <f>IF(E258&gt;=Hoja1!$M$7,"Internacional","Nacional")</f>
        <v>Nacional</v>
      </c>
      <c r="I258" s="53" t="s">
        <v>53</v>
      </c>
      <c r="J258" s="80">
        <v>43556</v>
      </c>
      <c r="K258" s="80">
        <v>43586</v>
      </c>
      <c r="L258" s="80">
        <v>43800</v>
      </c>
      <c r="M258" s="47" t="s">
        <v>131</v>
      </c>
      <c r="N258" s="114" t="s">
        <v>606</v>
      </c>
      <c r="O258" s="173" t="s">
        <v>715</v>
      </c>
      <c r="P258" s="87" t="s">
        <v>716</v>
      </c>
      <c r="Q258" s="176">
        <v>1020439952</v>
      </c>
      <c r="R258" s="176">
        <v>50000000</v>
      </c>
      <c r="S258" s="87" t="s">
        <v>706</v>
      </c>
      <c r="T258" s="104">
        <v>43596</v>
      </c>
    </row>
    <row r="259" spans="1:21" s="85" customFormat="1" ht="88.5" customHeight="1" x14ac:dyDescent="0.25">
      <c r="A259" s="52" t="s">
        <v>424</v>
      </c>
      <c r="B259" s="43">
        <v>223</v>
      </c>
      <c r="C259" s="43" t="s">
        <v>153</v>
      </c>
      <c r="D259" s="44" t="s">
        <v>72</v>
      </c>
      <c r="E259" s="50">
        <v>55472727</v>
      </c>
      <c r="F259" s="46">
        <v>1</v>
      </c>
      <c r="G259" s="44" t="s">
        <v>76</v>
      </c>
      <c r="H259" s="53" t="str">
        <f>IF(E259&gt;=Hoja1!$M$7,"Internacional","Nacional")</f>
        <v>Nacional</v>
      </c>
      <c r="I259" s="53" t="s">
        <v>53</v>
      </c>
      <c r="J259" s="80">
        <v>43556</v>
      </c>
      <c r="K259" s="80">
        <v>43586</v>
      </c>
      <c r="L259" s="80">
        <v>43800</v>
      </c>
      <c r="M259" s="47" t="s">
        <v>131</v>
      </c>
      <c r="N259" s="114" t="s">
        <v>607</v>
      </c>
      <c r="O259" s="86" t="s">
        <v>717</v>
      </c>
      <c r="P259" s="87" t="s">
        <v>722</v>
      </c>
      <c r="Q259" s="176">
        <v>1033337472</v>
      </c>
      <c r="R259" s="176">
        <v>55472727</v>
      </c>
      <c r="S259" s="87" t="s">
        <v>723</v>
      </c>
      <c r="T259" s="104">
        <v>43609</v>
      </c>
    </row>
    <row r="260" spans="1:21" s="85" customFormat="1" ht="88.5" customHeight="1" x14ac:dyDescent="0.25">
      <c r="A260" s="52" t="s">
        <v>425</v>
      </c>
      <c r="B260" s="43">
        <v>224</v>
      </c>
      <c r="C260" s="43" t="s">
        <v>153</v>
      </c>
      <c r="D260" s="44" t="s">
        <v>72</v>
      </c>
      <c r="E260" s="50">
        <v>55472727</v>
      </c>
      <c r="F260" s="46">
        <v>1</v>
      </c>
      <c r="G260" s="44" t="s">
        <v>76</v>
      </c>
      <c r="H260" s="53" t="str">
        <f>IF(E260&gt;=Hoja1!$M$7,"Internacional","Nacional")</f>
        <v>Nacional</v>
      </c>
      <c r="I260" s="53" t="s">
        <v>53</v>
      </c>
      <c r="J260" s="80">
        <v>43556</v>
      </c>
      <c r="K260" s="80">
        <v>43586</v>
      </c>
      <c r="L260" s="80">
        <v>43800</v>
      </c>
      <c r="M260" s="47" t="s">
        <v>131</v>
      </c>
      <c r="N260" s="114" t="s">
        <v>608</v>
      </c>
      <c r="O260" s="86" t="s">
        <v>718</v>
      </c>
      <c r="P260" s="87" t="s">
        <v>724</v>
      </c>
      <c r="Q260" s="176">
        <v>1128282631</v>
      </c>
      <c r="R260" s="176">
        <v>55472727</v>
      </c>
      <c r="S260" s="87" t="s">
        <v>706</v>
      </c>
      <c r="T260" s="104">
        <v>43596</v>
      </c>
    </row>
    <row r="261" spans="1:21" s="85" customFormat="1" ht="88.5" customHeight="1" x14ac:dyDescent="0.25">
      <c r="A261" s="52" t="s">
        <v>426</v>
      </c>
      <c r="B261" s="43">
        <v>225</v>
      </c>
      <c r="C261" s="43" t="s">
        <v>153</v>
      </c>
      <c r="D261" s="44" t="s">
        <v>72</v>
      </c>
      <c r="E261" s="50">
        <v>55472727</v>
      </c>
      <c r="F261" s="46">
        <v>1</v>
      </c>
      <c r="G261" s="44" t="s">
        <v>76</v>
      </c>
      <c r="H261" s="53" t="str">
        <f>IF(E261&gt;=Hoja1!$M$7,"Internacional","Nacional")</f>
        <v>Nacional</v>
      </c>
      <c r="I261" s="53" t="s">
        <v>53</v>
      </c>
      <c r="J261" s="80">
        <v>43556</v>
      </c>
      <c r="K261" s="80">
        <v>43586</v>
      </c>
      <c r="L261" s="80">
        <v>43800</v>
      </c>
      <c r="M261" s="47" t="s">
        <v>131</v>
      </c>
      <c r="N261" s="114" t="s">
        <v>609</v>
      </c>
      <c r="O261" s="86" t="s">
        <v>719</v>
      </c>
      <c r="P261" s="87" t="s">
        <v>725</v>
      </c>
      <c r="Q261" s="176">
        <v>1128283288</v>
      </c>
      <c r="R261" s="176">
        <v>55472727</v>
      </c>
      <c r="S261" s="87" t="s">
        <v>726</v>
      </c>
      <c r="T261" s="104">
        <v>43595</v>
      </c>
    </row>
    <row r="262" spans="1:21" s="85" customFormat="1" ht="88.5" customHeight="1" x14ac:dyDescent="0.25">
      <c r="A262" s="52" t="s">
        <v>260</v>
      </c>
      <c r="B262" s="43">
        <v>226</v>
      </c>
      <c r="C262" s="43" t="s">
        <v>147</v>
      </c>
      <c r="D262" s="44" t="s">
        <v>73</v>
      </c>
      <c r="E262" s="50">
        <v>7678124.9409374986</v>
      </c>
      <c r="F262" s="46">
        <v>1</v>
      </c>
      <c r="G262" s="44" t="s">
        <v>75</v>
      </c>
      <c r="H262" s="53" t="s">
        <v>60</v>
      </c>
      <c r="I262" s="53" t="s">
        <v>53</v>
      </c>
      <c r="J262" s="80">
        <v>43586</v>
      </c>
      <c r="K262" s="80">
        <v>43617</v>
      </c>
      <c r="L262" s="80">
        <v>43800</v>
      </c>
      <c r="M262" s="47" t="s">
        <v>99</v>
      </c>
      <c r="N262" s="114" t="s">
        <v>611</v>
      </c>
      <c r="O262" s="86"/>
      <c r="P262" s="87"/>
      <c r="Q262" s="87"/>
      <c r="R262" s="87"/>
      <c r="S262" s="87"/>
      <c r="T262" s="88"/>
    </row>
    <row r="263" spans="1:21" s="85" customFormat="1" ht="88.5" customHeight="1" x14ac:dyDescent="0.25">
      <c r="A263" s="52" t="s">
        <v>411</v>
      </c>
      <c r="B263" s="43">
        <v>227</v>
      </c>
      <c r="C263" s="43" t="s">
        <v>152</v>
      </c>
      <c r="D263" s="44" t="s">
        <v>73</v>
      </c>
      <c r="E263" s="50">
        <v>30000000</v>
      </c>
      <c r="F263" s="46">
        <v>1</v>
      </c>
      <c r="G263" s="44" t="s">
        <v>75</v>
      </c>
      <c r="H263" s="53" t="s">
        <v>60</v>
      </c>
      <c r="I263" s="53" t="s">
        <v>53</v>
      </c>
      <c r="J263" s="80">
        <v>43586</v>
      </c>
      <c r="K263" s="80">
        <v>43678</v>
      </c>
      <c r="L263" s="80">
        <v>43800</v>
      </c>
      <c r="M263" s="47" t="s">
        <v>130</v>
      </c>
      <c r="N263" s="114" t="s">
        <v>408</v>
      </c>
      <c r="O263" s="86" t="s">
        <v>727</v>
      </c>
      <c r="P263" s="87" t="s">
        <v>776</v>
      </c>
      <c r="Q263" s="176">
        <v>43631515</v>
      </c>
      <c r="R263" s="176">
        <v>30000000</v>
      </c>
      <c r="S263" s="87" t="s">
        <v>775</v>
      </c>
      <c r="T263" s="104">
        <v>43693</v>
      </c>
    </row>
    <row r="264" spans="1:21" s="85" customFormat="1" ht="88.5" customHeight="1" x14ac:dyDescent="0.25">
      <c r="A264" s="52" t="s">
        <v>410</v>
      </c>
      <c r="B264" s="43">
        <v>228</v>
      </c>
      <c r="C264" s="43" t="s">
        <v>152</v>
      </c>
      <c r="D264" s="44" t="s">
        <v>73</v>
      </c>
      <c r="E264" s="50">
        <v>30000000</v>
      </c>
      <c r="F264" s="46">
        <v>1</v>
      </c>
      <c r="G264" s="44" t="s">
        <v>75</v>
      </c>
      <c r="H264" s="53" t="s">
        <v>60</v>
      </c>
      <c r="I264" s="53" t="s">
        <v>53</v>
      </c>
      <c r="J264" s="80">
        <v>43586</v>
      </c>
      <c r="K264" s="80">
        <v>43678</v>
      </c>
      <c r="L264" s="80">
        <v>43800</v>
      </c>
      <c r="M264" s="136" t="s">
        <v>130</v>
      </c>
      <c r="N264" s="137" t="s">
        <v>409</v>
      </c>
      <c r="O264" s="86" t="s">
        <v>720</v>
      </c>
      <c r="P264" s="87" t="s">
        <v>788</v>
      </c>
      <c r="Q264" s="176">
        <v>1128390092</v>
      </c>
      <c r="R264" s="176">
        <v>30000000</v>
      </c>
      <c r="S264" s="87" t="s">
        <v>781</v>
      </c>
      <c r="T264" s="104">
        <v>43705</v>
      </c>
    </row>
    <row r="265" spans="1:21" s="85" customFormat="1" ht="88.5" customHeight="1" x14ac:dyDescent="0.25">
      <c r="A265" s="52" t="s">
        <v>430</v>
      </c>
      <c r="B265" s="43">
        <v>234</v>
      </c>
      <c r="C265" s="43" t="s">
        <v>153</v>
      </c>
      <c r="D265" s="44" t="s">
        <v>73</v>
      </c>
      <c r="E265" s="50">
        <v>27209304</v>
      </c>
      <c r="F265" s="46">
        <v>1</v>
      </c>
      <c r="G265" s="44" t="s">
        <v>75</v>
      </c>
      <c r="H265" s="53" t="s">
        <v>60</v>
      </c>
      <c r="I265" s="53" t="s">
        <v>53</v>
      </c>
      <c r="J265" s="80">
        <v>43586</v>
      </c>
      <c r="K265" s="80">
        <v>43647</v>
      </c>
      <c r="L265" s="80">
        <v>43800</v>
      </c>
      <c r="M265" s="47" t="s">
        <v>131</v>
      </c>
      <c r="N265" s="114" t="s">
        <v>612</v>
      </c>
      <c r="O265" s="86" t="s">
        <v>729</v>
      </c>
      <c r="P265" s="87" t="s">
        <v>730</v>
      </c>
      <c r="Q265" s="176">
        <v>1152447963</v>
      </c>
      <c r="R265" s="176">
        <v>27209304</v>
      </c>
      <c r="S265" s="87" t="s">
        <v>743</v>
      </c>
      <c r="T265" s="104">
        <v>43649</v>
      </c>
    </row>
    <row r="266" spans="1:21" s="85" customFormat="1" ht="88.5" customHeight="1" x14ac:dyDescent="0.25">
      <c r="A266" s="52" t="s">
        <v>427</v>
      </c>
      <c r="B266" s="43">
        <v>233</v>
      </c>
      <c r="C266" s="43" t="s">
        <v>501</v>
      </c>
      <c r="D266" s="44" t="s">
        <v>73</v>
      </c>
      <c r="E266" s="50">
        <v>17100000</v>
      </c>
      <c r="F266" s="46">
        <v>1</v>
      </c>
      <c r="G266" s="44" t="s">
        <v>75</v>
      </c>
      <c r="H266" s="53" t="s">
        <v>60</v>
      </c>
      <c r="I266" s="53" t="s">
        <v>53</v>
      </c>
      <c r="J266" s="80" t="s">
        <v>618</v>
      </c>
      <c r="K266" s="80">
        <v>43586</v>
      </c>
      <c r="L266" s="80">
        <v>43800</v>
      </c>
      <c r="M266" s="47" t="s">
        <v>99</v>
      </c>
      <c r="N266" s="114" t="s">
        <v>616</v>
      </c>
      <c r="O266" s="86"/>
      <c r="P266" s="87"/>
      <c r="Q266" s="87"/>
      <c r="R266" s="87"/>
      <c r="S266" s="87"/>
      <c r="T266" s="88"/>
    </row>
    <row r="267" spans="1:21" s="85" customFormat="1" ht="88.5" customHeight="1" x14ac:dyDescent="0.25">
      <c r="A267" s="52" t="s">
        <v>433</v>
      </c>
      <c r="B267" s="43">
        <v>235</v>
      </c>
      <c r="C267" s="43" t="s">
        <v>147</v>
      </c>
      <c r="D267" s="44" t="s">
        <v>72</v>
      </c>
      <c r="E267" s="50">
        <v>30000000</v>
      </c>
      <c r="F267" s="46">
        <v>1</v>
      </c>
      <c r="G267" s="44" t="s">
        <v>75</v>
      </c>
      <c r="H267" s="53" t="s">
        <v>60</v>
      </c>
      <c r="I267" s="53" t="s">
        <v>53</v>
      </c>
      <c r="J267" s="80">
        <v>43586</v>
      </c>
      <c r="K267" s="80">
        <v>43617</v>
      </c>
      <c r="L267" s="80">
        <v>43800</v>
      </c>
      <c r="M267" s="47" t="s">
        <v>131</v>
      </c>
      <c r="N267" s="114" t="s">
        <v>432</v>
      </c>
      <c r="O267" s="86" t="s">
        <v>721</v>
      </c>
      <c r="P267" s="87" t="s">
        <v>728</v>
      </c>
      <c r="Q267" s="176">
        <v>71366200</v>
      </c>
      <c r="R267" s="176">
        <v>30000000</v>
      </c>
      <c r="S267" s="87" t="s">
        <v>744</v>
      </c>
      <c r="T267" s="104">
        <v>43645</v>
      </c>
    </row>
    <row r="268" spans="1:21" s="85" customFormat="1" ht="88.5" customHeight="1" x14ac:dyDescent="0.25">
      <c r="A268" s="52" t="s">
        <v>617</v>
      </c>
      <c r="B268" s="43">
        <v>236</v>
      </c>
      <c r="C268" s="43" t="s">
        <v>501</v>
      </c>
      <c r="D268" s="44" t="s">
        <v>73</v>
      </c>
      <c r="E268" s="50">
        <v>9000000</v>
      </c>
      <c r="F268" s="46">
        <v>1</v>
      </c>
      <c r="G268" s="44" t="s">
        <v>75</v>
      </c>
      <c r="H268" s="53" t="s">
        <v>60</v>
      </c>
      <c r="I268" s="53" t="s">
        <v>53</v>
      </c>
      <c r="J268" s="80">
        <v>43586</v>
      </c>
      <c r="K268" s="80">
        <v>43678</v>
      </c>
      <c r="L268" s="80">
        <v>43770</v>
      </c>
      <c r="M268" s="47" t="s">
        <v>130</v>
      </c>
      <c r="N268" s="114" t="s">
        <v>619</v>
      </c>
      <c r="O268" s="86" t="s">
        <v>731</v>
      </c>
      <c r="P268" s="87" t="s">
        <v>777</v>
      </c>
      <c r="Q268" s="176">
        <v>98672384</v>
      </c>
      <c r="R268" s="176">
        <v>9000000</v>
      </c>
      <c r="S268" s="87" t="s">
        <v>774</v>
      </c>
      <c r="T268" s="104">
        <v>43699</v>
      </c>
      <c r="U268" s="183"/>
    </row>
    <row r="269" spans="1:21" s="85" customFormat="1" ht="78.75" customHeight="1" x14ac:dyDescent="0.25">
      <c r="A269" s="52" t="s">
        <v>632</v>
      </c>
      <c r="B269" s="43">
        <v>247</v>
      </c>
      <c r="C269" s="43" t="s">
        <v>501</v>
      </c>
      <c r="D269" s="44" t="s">
        <v>73</v>
      </c>
      <c r="E269" s="45">
        <v>4000000</v>
      </c>
      <c r="F269" s="46">
        <v>1</v>
      </c>
      <c r="G269" s="44" t="s">
        <v>75</v>
      </c>
      <c r="H269" s="53" t="s">
        <v>60</v>
      </c>
      <c r="I269" s="53" t="s">
        <v>53</v>
      </c>
      <c r="J269" s="80">
        <v>43678</v>
      </c>
      <c r="K269" s="80">
        <v>43709</v>
      </c>
      <c r="L269" s="80">
        <v>43739</v>
      </c>
      <c r="M269" s="47" t="s">
        <v>130</v>
      </c>
      <c r="N269" s="114" t="s">
        <v>638</v>
      </c>
      <c r="O269" s="82" t="s">
        <v>771</v>
      </c>
      <c r="P269" s="83"/>
      <c r="Q269" s="178"/>
      <c r="R269" s="178"/>
      <c r="S269" s="83"/>
      <c r="T269" s="84"/>
    </row>
    <row r="270" spans="1:21" s="85" customFormat="1" ht="88.5" customHeight="1" x14ac:dyDescent="0.25">
      <c r="A270" s="52" t="s">
        <v>640</v>
      </c>
      <c r="B270" s="43">
        <v>250</v>
      </c>
      <c r="C270" s="43" t="s">
        <v>156</v>
      </c>
      <c r="D270" s="44" t="s">
        <v>72</v>
      </c>
      <c r="E270" s="97">
        <v>21000000</v>
      </c>
      <c r="F270" s="46">
        <v>1</v>
      </c>
      <c r="G270" s="44" t="s">
        <v>76</v>
      </c>
      <c r="H270" s="53" t="s">
        <v>60</v>
      </c>
      <c r="I270" s="53" t="s">
        <v>53</v>
      </c>
      <c r="J270" s="80">
        <v>43678</v>
      </c>
      <c r="K270" s="80">
        <v>43678</v>
      </c>
      <c r="L270" s="80">
        <v>43800</v>
      </c>
      <c r="M270" s="47" t="s">
        <v>131</v>
      </c>
      <c r="N270" s="114" t="s">
        <v>641</v>
      </c>
      <c r="O270" s="86" t="s">
        <v>772</v>
      </c>
      <c r="P270" s="87" t="s">
        <v>789</v>
      </c>
      <c r="Q270" s="176">
        <v>1143338540</v>
      </c>
      <c r="R270" s="176">
        <v>21000000</v>
      </c>
      <c r="S270" s="87" t="s">
        <v>791</v>
      </c>
      <c r="T270" s="104">
        <v>43707</v>
      </c>
    </row>
    <row r="271" spans="1:21" s="85" customFormat="1" ht="88.5" customHeight="1" x14ac:dyDescent="0.25">
      <c r="A271" s="52" t="s">
        <v>642</v>
      </c>
      <c r="B271" s="43">
        <v>251</v>
      </c>
      <c r="C271" s="43" t="s">
        <v>147</v>
      </c>
      <c r="D271" s="44" t="s">
        <v>72</v>
      </c>
      <c r="E271" s="97">
        <v>19080000</v>
      </c>
      <c r="F271" s="46">
        <v>1</v>
      </c>
      <c r="G271" s="44" t="s">
        <v>76</v>
      </c>
      <c r="H271" s="53" t="s">
        <v>60</v>
      </c>
      <c r="I271" s="53" t="s">
        <v>53</v>
      </c>
      <c r="J271" s="80">
        <v>43678</v>
      </c>
      <c r="K271" s="80">
        <v>43709</v>
      </c>
      <c r="L271" s="80">
        <v>43800</v>
      </c>
      <c r="M271" s="47" t="s">
        <v>130</v>
      </c>
      <c r="N271" s="114" t="s">
        <v>655</v>
      </c>
      <c r="O271" s="86" t="s">
        <v>773</v>
      </c>
      <c r="P271" s="87" t="s">
        <v>790</v>
      </c>
      <c r="Q271" s="176">
        <v>1152435708</v>
      </c>
      <c r="R271" s="176">
        <v>19080000</v>
      </c>
      <c r="S271" s="87">
        <v>3.8</v>
      </c>
      <c r="T271" s="104">
        <v>43713</v>
      </c>
    </row>
    <row r="272" spans="1:21" s="85" customFormat="1" ht="98.25" customHeight="1" x14ac:dyDescent="0.25">
      <c r="A272" s="52" t="s">
        <v>757</v>
      </c>
      <c r="B272" s="140">
        <v>256</v>
      </c>
      <c r="C272" s="43" t="s">
        <v>156</v>
      </c>
      <c r="D272" s="44" t="s">
        <v>72</v>
      </c>
      <c r="E272" s="97">
        <v>12000000</v>
      </c>
      <c r="F272" s="46">
        <v>1</v>
      </c>
      <c r="G272" s="44" t="s">
        <v>76</v>
      </c>
      <c r="H272" s="53" t="s">
        <v>60</v>
      </c>
      <c r="I272" s="53" t="s">
        <v>53</v>
      </c>
      <c r="J272" s="80">
        <v>43678</v>
      </c>
      <c r="K272" s="80">
        <v>43709</v>
      </c>
      <c r="L272" s="80">
        <v>43800</v>
      </c>
      <c r="M272" s="47" t="s">
        <v>98</v>
      </c>
      <c r="N272" s="114" t="s">
        <v>758</v>
      </c>
      <c r="O272" s="186"/>
      <c r="P272" s="187"/>
      <c r="Q272" s="188"/>
      <c r="R272" s="188"/>
      <c r="S272" s="187"/>
      <c r="T272" s="189"/>
    </row>
    <row r="273" spans="1:20" s="85" customFormat="1" ht="88.5" customHeight="1" thickBot="1" x14ac:dyDescent="0.3">
      <c r="A273" s="190" t="s">
        <v>783</v>
      </c>
      <c r="B273" s="140">
        <v>257</v>
      </c>
      <c r="C273" s="43" t="s">
        <v>150</v>
      </c>
      <c r="D273" s="44" t="s">
        <v>72</v>
      </c>
      <c r="E273" s="97">
        <v>8762182</v>
      </c>
      <c r="F273" s="46">
        <v>1</v>
      </c>
      <c r="G273" s="44" t="s">
        <v>76</v>
      </c>
      <c r="H273" s="53" t="s">
        <v>60</v>
      </c>
      <c r="I273" s="53" t="s">
        <v>53</v>
      </c>
      <c r="J273" s="80">
        <v>43678</v>
      </c>
      <c r="K273" s="80">
        <v>43709</v>
      </c>
      <c r="L273" s="80">
        <v>43800</v>
      </c>
      <c r="M273" s="47" t="s">
        <v>98</v>
      </c>
      <c r="N273" s="114" t="s">
        <v>778</v>
      </c>
      <c r="O273" s="174"/>
      <c r="P273" s="90"/>
      <c r="Q273" s="179"/>
      <c r="R273" s="179"/>
      <c r="S273" s="90"/>
      <c r="T273" s="91"/>
    </row>
    <row r="274" spans="1:20" ht="15" x14ac:dyDescent="0.25">
      <c r="E274" s="127"/>
      <c r="F274" s="133"/>
      <c r="G274" s="133"/>
    </row>
    <row r="275" spans="1:20" ht="15" x14ac:dyDescent="0.25">
      <c r="E275" s="143">
        <f>R140+R141+R167+R169+R177+R234+E237+E238+E239+E240+E241+E242+E243+E244+E245+E246+E247+E248+E249+E250+E251+E252+E253+E254+E255+E257+E258+E259+E260+E261+E263+E264+E265+E267+E268+E269+E270+E271+E272+E273</f>
        <v>1385453561.4048643</v>
      </c>
      <c r="M275" s="106"/>
    </row>
    <row r="276" spans="1:20" ht="15" x14ac:dyDescent="0.25">
      <c r="E276" s="143"/>
      <c r="M276" s="106"/>
    </row>
    <row r="277" spans="1:20" x14ac:dyDescent="0.25">
      <c r="E277" s="130">
        <f>E134+E275</f>
        <v>4306116480.4275084</v>
      </c>
      <c r="F277" s="32" t="s">
        <v>428</v>
      </c>
    </row>
    <row r="278" spans="1:20" x14ac:dyDescent="0.25">
      <c r="E278" s="130">
        <f>1296522798.8076-27209304-30000000-21000000-19080000-12000000-8762182</f>
        <v>1178471312.8076</v>
      </c>
      <c r="F278" s="134" t="s">
        <v>395</v>
      </c>
    </row>
    <row r="279" spans="1:20" x14ac:dyDescent="0.25">
      <c r="E279" s="130">
        <f>212684189.3-12000000</f>
        <v>200684189.30000001</v>
      </c>
      <c r="F279" s="134" t="s">
        <v>782</v>
      </c>
    </row>
    <row r="280" spans="1:20" x14ac:dyDescent="0.25">
      <c r="E280" s="130">
        <v>8900000</v>
      </c>
      <c r="F280" s="134" t="s">
        <v>396</v>
      </c>
    </row>
    <row r="281" spans="1:20" x14ac:dyDescent="0.25">
      <c r="E281" s="130">
        <v>20400000</v>
      </c>
      <c r="F281" s="134" t="s">
        <v>413</v>
      </c>
    </row>
    <row r="282" spans="1:20" x14ac:dyDescent="0.25">
      <c r="E282" s="130">
        <v>3000000</v>
      </c>
      <c r="F282" s="134" t="s">
        <v>429</v>
      </c>
    </row>
    <row r="283" spans="1:20" x14ac:dyDescent="0.25">
      <c r="E283" s="130">
        <v>2326000</v>
      </c>
      <c r="F283" s="134" t="s">
        <v>431</v>
      </c>
    </row>
    <row r="284" spans="1:20" x14ac:dyDescent="0.25">
      <c r="E284" s="130">
        <v>8000000</v>
      </c>
      <c r="F284" s="134" t="s">
        <v>434</v>
      </c>
    </row>
    <row r="285" spans="1:20" x14ac:dyDescent="0.25">
      <c r="E285" s="130">
        <v>1000000</v>
      </c>
      <c r="F285" s="134" t="s">
        <v>613</v>
      </c>
    </row>
    <row r="286" spans="1:20" x14ac:dyDescent="0.25">
      <c r="E286" s="130">
        <v>22000000</v>
      </c>
      <c r="F286" s="134" t="s">
        <v>755</v>
      </c>
    </row>
    <row r="287" spans="1:20" x14ac:dyDescent="0.25">
      <c r="E287" s="130">
        <v>1500000</v>
      </c>
      <c r="F287" s="134" t="s">
        <v>756</v>
      </c>
    </row>
    <row r="288" spans="1:20" x14ac:dyDescent="0.25">
      <c r="D288" s="132"/>
      <c r="E288" s="130">
        <f>E277+E278+E279+E280+E281+E282+E283+E284+E285+E286+E287</f>
        <v>5752397982.5351086</v>
      </c>
      <c r="F288" s="134" t="s">
        <v>786</v>
      </c>
    </row>
    <row r="289" spans="4:6" x14ac:dyDescent="0.25">
      <c r="E289" s="130"/>
      <c r="F289" s="134"/>
    </row>
    <row r="290" spans="4:6" x14ac:dyDescent="0.25">
      <c r="D290" s="132"/>
      <c r="E290" s="130"/>
    </row>
    <row r="291" spans="4:6" x14ac:dyDescent="0.25">
      <c r="D291" s="133"/>
      <c r="E291" s="133">
        <f>E288-6477985</f>
        <v>5745919997.5351086</v>
      </c>
    </row>
  </sheetData>
  <dataConsolidate/>
  <mergeCells count="4">
    <mergeCell ref="O7:T7"/>
    <mergeCell ref="P134:U134"/>
    <mergeCell ref="O138:T138"/>
    <mergeCell ref="A3:G3"/>
  </mergeCells>
  <dataValidations xWindow="1110" yWindow="315" count="3">
    <dataValidation type="textLength" allowBlank="1" showInputMessage="1" showErrorMessage="1" errorTitle="Character Length" error="Value can not exceed 250 characters" sqref="A136:A138 A143:A236 A9:A58 N105:N106 O117:O119 O133 A240:A273 O122:O124 A60:A134">
      <formula1>0</formula1>
      <formula2>250</formula2>
    </dataValidation>
    <dataValidation allowBlank="1" showErrorMessage="1" errorTitle="No válido" error="El usuario sólo puede introducir los valores establecidos" promptTitle="Opciones" prompt="Seleccionar una de las opciones" sqref="I136:I137 I140:I273 I9:I133"/>
    <dataValidation allowBlank="1" showErrorMessage="1" sqref="H136:H137 H140:H273 H9:H133"/>
  </dataValidations>
  <pageMargins left="0.25" right="0.25" top="1" bottom="1" header="0.5" footer="0.5"/>
  <pageSetup scale="10" orientation="portrait" r:id="rId1"/>
  <extLst>
    <ext xmlns:x14="http://schemas.microsoft.com/office/spreadsheetml/2009/9/main" uri="{CCE6A557-97BC-4b89-ADB6-D9C93CAAB3DF}">
      <x14:dataValidations xmlns:xm="http://schemas.microsoft.com/office/excel/2006/main" xWindow="1110" yWindow="315" count="15">
        <x14:dataValidation type="list" allowBlank="1" showInputMessage="1" showErrorMessage="1" errorTitle="No válido" error="El usuario sólo puede introducir los valores establecidos" promptTitle="Opciones" prompt="Seleccionar una de las opciones">
          <x14:formula1>
            <xm:f>Hoja1!$F$2:$F$3</xm:f>
          </x14:formula1>
          <xm:sqref>M136:M137</xm:sqref>
        </x14:dataValidation>
        <x14:dataValidation type="list" allowBlank="1" showInputMessage="1" showErrorMessage="1" errorTitle="No válido" error="El usuario sólo puede introducir los valores establecidos" promptTitle="Opciones" prompt="Seleccionar una de las opciones">
          <x14:formula1>
            <xm:f>Hoja1!$G$2:$G$4</xm:f>
          </x14:formula1>
          <xm:sqref>G140:G236 G240 G75:G79 G11:G61 G63:G69 G71:G73 G81:G100 G102 G245:G255 G257:G261 G110:G111 G104:G106 G108 G263:G273 G113:G131 G133</xm:sqref>
        </x14:dataValidation>
        <x14:dataValidation type="list" allowBlank="1" showInputMessage="1" showErrorMessage="1" error="El usuario sólo puede introducir los valores establecidos" prompt="Seleccionar una de las opciones">
          <x14:formula1>
            <xm:f>Hoja1!$H$2:$H$7</xm:f>
          </x14:formula1>
          <xm:sqref>N136:N137 M9:M79 M140:M273 M81:M131 M133</xm:sqref>
        </x14:dataValidation>
        <x14:dataValidation type="list" allowBlank="1" showErrorMessage="1" errorTitle="No válido" error="El profesional sólo puede seleccionar de la lista desplegable y si tiene la opción &quot;Otro Método&quot; en el campo anterior." promptTitle="Opciones" prompt="Seleccionar una de las opciones">
          <x14:formula1>
            <xm:f>IF(D136="Otro método",Hoja1!$B$10:$B$11,"")</xm:f>
          </x14:formula1>
          <xm:sqref>E136:E137</xm:sqref>
        </x14:dataValidation>
        <x14:dataValidation type="list" showInputMessage="1" showErrorMessage="1" errorTitle="No válido" error="El usuario sólo puede introducir los valores establecidos" promptTitle="Opciones" prompt="Seleccionar una de las opciones">
          <x14:formula1>
            <xm:f>Hoja1!$B$5:$B$9</xm:f>
          </x14:formula1>
          <xm:sqref>D136:D137</xm:sqref>
        </x14:dataValidation>
        <x14:dataValidation type="list" allowBlank="1" showInputMessage="1" showErrorMessage="1" errorTitle="No válido" error="El usuario sólo puede introducir los valores establecidos" promptTitle="Opciones" prompt="Seleccionar una de las opciones">
          <x14:formula1>
            <xm:f>'C:\Users\equipo\Desktop\ULTIMOOOOO\Adquisiciones-20181025T222126Z-001\Adquisiciones\[2018.07.26_PlanDeAdquisiciones_Colciencias V4.xlsx]Hoja1'!#REF!</xm:f>
          </x14:formula1>
          <xm:sqref>D9:D10 G9:G10</xm:sqref>
        </x14:dataValidation>
        <x14:dataValidation type="list" allowBlank="1" showInputMessage="1" showErrorMessage="1" errorTitle="No válido" error="El usuario sólo puede introducir los valores establecidos" promptTitle="Opciones" prompt="Seleccionar una de las opciones">
          <x14:formula1>
            <xm:f>Hoja1!$B$12:$B$13</xm:f>
          </x14:formula1>
          <xm:sqref>D140:D238 D240 D245:D255 D257:D261 D263:D273</xm:sqref>
        </x14:dataValidation>
        <x14:dataValidation type="list" allowBlank="1" showInputMessage="1" showErrorMessage="1" errorTitle="No válido" error="El usuario sólo puede introducir los valores establecidos" promptTitle="Opciones" prompt="Seleccionar una de las opciones">
          <x14:formula1>
            <xm:f>'G:\Mi unidad\Colombia cientifica\Elaboración POAI2\[2018-12-14 Plan de adquisiciones Unal V3 Entregado.xlsx]Hoja1'!#REF!</xm:f>
          </x14:formula1>
          <xm:sqref>D241:D244 G241:G244 G237:G238</xm:sqref>
        </x14:dataValidation>
        <x14:dataValidation type="list" allowBlank="1" showInputMessage="1" showErrorMessage="1" errorTitle="No válido" error="El usuario sólo puede introducir los valores establecidos" promptTitle="Opciones" prompt="Seleccionar una de las opciones">
          <x14:formula1>
            <xm:f>Hoja1!$B$2:$B$4</xm:f>
          </x14:formula1>
          <xm:sqref>D75:D79 D11:D61 D63:D69 D71:D73 D81:D100 D102 D110:D111 D104:D106 D108 D113:D131 D133</xm:sqref>
        </x14:dataValidation>
        <x14:dataValidation type="list" allowBlank="1" showInputMessage="1" showErrorMessage="1" errorTitle="No válido" error="El usuario sólo puede introducir los valores establecidos" promptTitle="Opciones" prompt="Seleccionar una de las opciones">
          <x14:formula1>
            <xm:f>'E:\Google Drive\Colombia cientifica\Elaboración POAI2\[2018-12-14 Plan de adquisiciones Unal V3 Entregado.xlsx]Hoja1'!#REF!</xm:f>
          </x14:formula1>
          <xm:sqref>D239 G239 G80 D80</xm:sqref>
        </x14:dataValidation>
        <x14:dataValidation type="list" allowBlank="1" showInputMessage="1" showErrorMessage="1" error="El usuario sólo puede introducir los valores establecidos" prompt="Seleccionar una de las opciones">
          <x14:formula1>
            <xm:f>'E:\Google Drive\Colombia cientifica\Elaboración POAI2\[2018-12-14 Plan de adquisiciones Unal V3 Entregado.xlsx]Hoja1'!#REF!</xm:f>
          </x14:formula1>
          <xm:sqref>M80</xm:sqref>
        </x14:dataValidation>
        <x14:dataValidation type="list" allowBlank="1" showInputMessage="1" showErrorMessage="1" errorTitle="No válido" error="El usuario sólo puede introducir los valores establecidos" promptTitle="Opciones" prompt="Seleccionar una de las opciones">
          <x14:formula1>
            <xm:f>'G:\Mi unidad\Colombia cientifica\Elaboración POAI2\Ajustes solicitud Colciencias sobre PA V3 - V3.1\[2018-12-14 Plan de adquisiciones Unal V3 rev 24-12-18.xlsx]Hoja1'!#REF!</xm:f>
          </x14:formula1>
          <xm:sqref>D62 D70 D74 D101 D103 D112 D107 D109 D256 D262 G62 G70 G74 G101 G103 G256 G262 G112 G107 G109</xm:sqref>
        </x14:dataValidation>
        <x14:dataValidation type="list" allowBlank="1" showInputMessage="1" showErrorMessage="1" errorTitle="No válido" error="El usuario sólo puede introducir los valores establecidos" promptTitle="Opciones" prompt="Seleccionar una de las opciones">
          <x14:formula1>
            <xm:f>'E:\Google Drive\Colombia cientifica\Documentos Entregas finales\2019\Ajustes solicitud Colciencias PA V4 a V5\[2019-08-20 Plan de adquisiciones Unal V51.xlsx]Hoja1'!#REF!</xm:f>
          </x14:formula1>
          <xm:sqref>D132</xm:sqref>
        </x14:dataValidation>
        <x14:dataValidation type="list" allowBlank="1" showInputMessage="1" showErrorMessage="1" error="El usuario sólo puede introducir los valores establecidos" prompt="Seleccionar una de las opciones">
          <x14:formula1>
            <xm:f>'E:\Google Drive\Colombia cientifica\Documentos Entregas finales\2019\Ajustes solicitud Colciencias PA V4 a V5\[2019-08-20 Plan de adquisiciones Unal V51.xlsx]Hoja1'!#REF!</xm:f>
          </x14:formula1>
          <xm:sqref>M132</xm:sqref>
        </x14:dataValidation>
        <x14:dataValidation type="list" allowBlank="1" showInputMessage="1" showErrorMessage="1" errorTitle="No válido" error="El usuario sólo puede introducir los valores establecidos" promptTitle="Opciones" prompt="Seleccionar una de las opciones">
          <x14:formula1>
            <xm:f>'E:\Google Drive\Colombia cientifica\Documentos Entregas finales\2019\Ajustes solicitud Colciencias PA V4 a V5\[2019-08-20 Plan de adquisiciones Unal V51.xlsx]Hoja1'!#REF!</xm:f>
          </x14:formula1>
          <xm:sqref>G132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F1" workbookViewId="0">
      <selection activeCell="K3" sqref="K3"/>
    </sheetView>
  </sheetViews>
  <sheetFormatPr baseColWidth="10" defaultColWidth="11" defaultRowHeight="15.75" x14ac:dyDescent="0.25"/>
  <cols>
    <col min="1" max="1" width="24.125" customWidth="1"/>
    <col min="2" max="2" width="20.625" customWidth="1"/>
    <col min="3" max="3" width="17.125" bestFit="1" customWidth="1"/>
    <col min="4" max="4" width="14.625" customWidth="1"/>
    <col min="5" max="5" width="14" customWidth="1"/>
    <col min="8" max="8" width="18.125" customWidth="1"/>
    <col min="11" max="11" width="16.625" customWidth="1"/>
    <col min="13" max="13" width="15.125" customWidth="1"/>
  </cols>
  <sheetData>
    <row r="1" spans="1:13" ht="26.25" thickBot="1" x14ac:dyDescent="0.3">
      <c r="B1" s="35" t="s">
        <v>93</v>
      </c>
      <c r="C1" s="35" t="s">
        <v>134</v>
      </c>
      <c r="D1" s="35"/>
      <c r="E1" s="35" t="s">
        <v>136</v>
      </c>
      <c r="F1" s="35" t="s">
        <v>31</v>
      </c>
      <c r="G1" s="35"/>
      <c r="H1" s="35" t="s">
        <v>135</v>
      </c>
    </row>
    <row r="2" spans="1:13" ht="25.5" x14ac:dyDescent="0.25">
      <c r="A2" s="35" t="s">
        <v>32</v>
      </c>
      <c r="B2" s="40" t="s">
        <v>90</v>
      </c>
      <c r="C2" s="40" t="s">
        <v>60</v>
      </c>
      <c r="D2" s="40" t="s">
        <v>61</v>
      </c>
      <c r="E2" s="65" t="s">
        <v>62</v>
      </c>
      <c r="F2" s="40" t="s">
        <v>63</v>
      </c>
      <c r="G2" s="40" t="s">
        <v>75</v>
      </c>
      <c r="H2" s="48" t="s">
        <v>98</v>
      </c>
      <c r="K2" s="35" t="s">
        <v>109</v>
      </c>
    </row>
    <row r="3" spans="1:13" ht="26.25" thickBot="1" x14ac:dyDescent="0.3">
      <c r="A3" s="35" t="s">
        <v>64</v>
      </c>
      <c r="B3" s="42" t="s">
        <v>91</v>
      </c>
      <c r="C3" s="41" t="s">
        <v>65</v>
      </c>
      <c r="D3" s="41" t="s">
        <v>66</v>
      </c>
      <c r="E3" s="66" t="s">
        <v>67</v>
      </c>
      <c r="F3" s="41" t="s">
        <v>53</v>
      </c>
      <c r="G3" s="42" t="s">
        <v>76</v>
      </c>
      <c r="H3" s="49" t="s">
        <v>130</v>
      </c>
      <c r="K3" s="36">
        <v>2750</v>
      </c>
    </row>
    <row r="4" spans="1:13" ht="26.25" thickBot="1" x14ac:dyDescent="0.3">
      <c r="A4" s="55" t="s">
        <v>69</v>
      </c>
      <c r="B4" s="56" t="s">
        <v>92</v>
      </c>
      <c r="E4" s="66" t="s">
        <v>70</v>
      </c>
      <c r="F4" s="19"/>
      <c r="G4" s="41" t="s">
        <v>77</v>
      </c>
      <c r="H4" s="49" t="s">
        <v>99</v>
      </c>
      <c r="K4" s="34"/>
      <c r="L4" s="35" t="s">
        <v>107</v>
      </c>
      <c r="M4" s="35" t="s">
        <v>108</v>
      </c>
    </row>
    <row r="5" spans="1:13" ht="38.25" x14ac:dyDescent="0.25">
      <c r="A5" s="57"/>
      <c r="B5" s="58" t="s">
        <v>84</v>
      </c>
      <c r="E5" s="42" t="s">
        <v>106</v>
      </c>
      <c r="F5" s="19"/>
      <c r="G5" s="1"/>
      <c r="H5" s="49" t="s">
        <v>122</v>
      </c>
      <c r="K5" s="35" t="s">
        <v>110</v>
      </c>
      <c r="L5" s="38">
        <v>2000000</v>
      </c>
      <c r="M5" s="38">
        <f>L5*$K$3</f>
        <v>5500000000</v>
      </c>
    </row>
    <row r="6" spans="1:13" ht="39" thickBot="1" x14ac:dyDescent="0.3">
      <c r="A6" s="59"/>
      <c r="B6" s="60" t="s">
        <v>87</v>
      </c>
      <c r="E6" s="41" t="s">
        <v>71</v>
      </c>
      <c r="F6" s="19"/>
      <c r="G6" s="1"/>
      <c r="H6" s="49" t="s">
        <v>131</v>
      </c>
      <c r="K6" s="35" t="s">
        <v>111</v>
      </c>
      <c r="L6" s="38">
        <v>300000</v>
      </c>
      <c r="M6" s="38">
        <f>L6*$K$3</f>
        <v>825000000</v>
      </c>
    </row>
    <row r="7" spans="1:13" ht="39" thickBot="1" x14ac:dyDescent="0.3">
      <c r="A7" s="59" t="s">
        <v>124</v>
      </c>
      <c r="B7" s="60" t="s">
        <v>86</v>
      </c>
      <c r="E7" s="37"/>
      <c r="F7" s="19"/>
      <c r="G7" s="1"/>
      <c r="H7" s="54" t="s">
        <v>68</v>
      </c>
      <c r="K7" s="35" t="s">
        <v>112</v>
      </c>
      <c r="L7" s="38">
        <v>400000</v>
      </c>
      <c r="M7" s="38">
        <f>L7*$K$3</f>
        <v>1100000000</v>
      </c>
    </row>
    <row r="8" spans="1:13" ht="25.5" x14ac:dyDescent="0.25">
      <c r="A8" s="59"/>
      <c r="B8" s="60" t="s">
        <v>89</v>
      </c>
      <c r="C8" s="33"/>
      <c r="D8" s="32"/>
      <c r="E8" s="32"/>
      <c r="F8" s="19"/>
      <c r="G8" s="1"/>
      <c r="K8" s="35" t="s">
        <v>113</v>
      </c>
      <c r="L8" s="38">
        <v>310000</v>
      </c>
      <c r="M8" s="38">
        <f>L8*$K$3</f>
        <v>852500000</v>
      </c>
    </row>
    <row r="9" spans="1:13" ht="38.25" x14ac:dyDescent="0.25">
      <c r="A9" s="59"/>
      <c r="B9" s="60" t="s">
        <v>105</v>
      </c>
      <c r="G9" s="1"/>
      <c r="K9" s="35" t="s">
        <v>132</v>
      </c>
      <c r="L9" s="38">
        <v>300000</v>
      </c>
      <c r="M9" s="38">
        <f>L9*$K$3</f>
        <v>825000000</v>
      </c>
    </row>
    <row r="10" spans="1:13" ht="25.5" x14ac:dyDescent="0.25">
      <c r="A10" s="59"/>
      <c r="B10" s="60" t="s">
        <v>85</v>
      </c>
    </row>
    <row r="11" spans="1:13" ht="26.25" thickBot="1" x14ac:dyDescent="0.3">
      <c r="A11" s="59"/>
      <c r="B11" s="61" t="s">
        <v>88</v>
      </c>
    </row>
    <row r="12" spans="1:13" ht="25.5" x14ac:dyDescent="0.25">
      <c r="A12" s="63" t="s">
        <v>125</v>
      </c>
      <c r="B12" s="62" t="s">
        <v>72</v>
      </c>
    </row>
    <row r="13" spans="1:13" ht="26.25" thickBot="1" x14ac:dyDescent="0.3">
      <c r="A13" s="64"/>
      <c r="B13" s="61" t="s">
        <v>73</v>
      </c>
    </row>
    <row r="16" spans="1:13" x14ac:dyDescent="0.25">
      <c r="A16" s="30"/>
      <c r="B16" s="29" t="s">
        <v>107</v>
      </c>
      <c r="C16" s="30" t="s">
        <v>108</v>
      </c>
    </row>
    <row r="17" spans="1:3" x14ac:dyDescent="0.25">
      <c r="A17" s="35" t="s">
        <v>110</v>
      </c>
      <c r="B17" s="31">
        <v>2000000</v>
      </c>
      <c r="C17" s="31">
        <f>B17*$B$15</f>
        <v>0</v>
      </c>
    </row>
    <row r="18" spans="1:3" ht="28.5" x14ac:dyDescent="0.25">
      <c r="A18" s="35" t="s">
        <v>127</v>
      </c>
      <c r="B18" s="30" t="s">
        <v>128</v>
      </c>
      <c r="C18" s="30"/>
    </row>
    <row r="19" spans="1:3" ht="25.5" x14ac:dyDescent="0.25">
      <c r="A19" s="35" t="s">
        <v>137</v>
      </c>
      <c r="B19" s="30"/>
      <c r="C19" s="30"/>
    </row>
    <row r="20" spans="1:3" ht="25.5" x14ac:dyDescent="0.25">
      <c r="A20" s="35" t="s">
        <v>138</v>
      </c>
      <c r="B20" s="30"/>
      <c r="C20" s="30"/>
    </row>
    <row r="21" spans="1:3" x14ac:dyDescent="0.25">
      <c r="A21" s="35" t="s">
        <v>126</v>
      </c>
      <c r="B21" s="31">
        <v>400000</v>
      </c>
      <c r="C21" s="31">
        <f>B21*$B$15</f>
        <v>0</v>
      </c>
    </row>
  </sheetData>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L53"/>
  <sheetViews>
    <sheetView showGridLines="0" topLeftCell="F1" workbookViewId="0">
      <selection activeCell="H17" sqref="H17"/>
    </sheetView>
  </sheetViews>
  <sheetFormatPr baseColWidth="10" defaultColWidth="22.125" defaultRowHeight="15" x14ac:dyDescent="0.2"/>
  <cols>
    <col min="1" max="5" width="0" style="2" hidden="1" customWidth="1"/>
    <col min="6" max="6" width="1.625" style="2" customWidth="1"/>
    <col min="7" max="7" width="21.625" style="2" customWidth="1"/>
    <col min="8" max="8" width="48.625" style="2" customWidth="1"/>
    <col min="9" max="9" width="0" style="2" hidden="1" customWidth="1"/>
    <col min="10" max="10" width="1.625" style="2" customWidth="1"/>
    <col min="11" max="11" width="19.125" style="2" customWidth="1"/>
    <col min="12" max="12" width="36.5" style="2" customWidth="1"/>
    <col min="13" max="256" width="22.125" style="2"/>
    <col min="257" max="261" width="0" style="2" hidden="1" customWidth="1"/>
    <col min="262" max="262" width="1.625" style="2" customWidth="1"/>
    <col min="263" max="263" width="22.125" style="2"/>
    <col min="264" max="264" width="35" style="2" customWidth="1"/>
    <col min="265" max="265" width="0" style="2" hidden="1" customWidth="1"/>
    <col min="266" max="266" width="1.625" style="2" customWidth="1"/>
    <col min="267" max="267" width="22.125" style="2"/>
    <col min="268" max="268" width="36.5" style="2" customWidth="1"/>
    <col min="269" max="512" width="22.125" style="2"/>
    <col min="513" max="517" width="0" style="2" hidden="1" customWidth="1"/>
    <col min="518" max="518" width="1.625" style="2" customWidth="1"/>
    <col min="519" max="519" width="22.125" style="2"/>
    <col min="520" max="520" width="35" style="2" customWidth="1"/>
    <col min="521" max="521" width="0" style="2" hidden="1" customWidth="1"/>
    <col min="522" max="522" width="1.625" style="2" customWidth="1"/>
    <col min="523" max="523" width="22.125" style="2"/>
    <col min="524" max="524" width="36.5" style="2" customWidth="1"/>
    <col min="525" max="768" width="22.125" style="2"/>
    <col min="769" max="773" width="0" style="2" hidden="1" customWidth="1"/>
    <col min="774" max="774" width="1.625" style="2" customWidth="1"/>
    <col min="775" max="775" width="22.125" style="2"/>
    <col min="776" max="776" width="35" style="2" customWidth="1"/>
    <col min="777" max="777" width="0" style="2" hidden="1" customWidth="1"/>
    <col min="778" max="778" width="1.625" style="2" customWidth="1"/>
    <col min="779" max="779" width="22.125" style="2"/>
    <col min="780" max="780" width="36.5" style="2" customWidth="1"/>
    <col min="781" max="1024" width="22.125" style="2"/>
    <col min="1025" max="1029" width="0" style="2" hidden="1" customWidth="1"/>
    <col min="1030" max="1030" width="1.625" style="2" customWidth="1"/>
    <col min="1031" max="1031" width="22.125" style="2"/>
    <col min="1032" max="1032" width="35" style="2" customWidth="1"/>
    <col min="1033" max="1033" width="0" style="2" hidden="1" customWidth="1"/>
    <col min="1034" max="1034" width="1.625" style="2" customWidth="1"/>
    <col min="1035" max="1035" width="22.125" style="2"/>
    <col min="1036" max="1036" width="36.5" style="2" customWidth="1"/>
    <col min="1037" max="1280" width="22.125" style="2"/>
    <col min="1281" max="1285" width="0" style="2" hidden="1" customWidth="1"/>
    <col min="1286" max="1286" width="1.625" style="2" customWidth="1"/>
    <col min="1287" max="1287" width="22.125" style="2"/>
    <col min="1288" max="1288" width="35" style="2" customWidth="1"/>
    <col min="1289" max="1289" width="0" style="2" hidden="1" customWidth="1"/>
    <col min="1290" max="1290" width="1.625" style="2" customWidth="1"/>
    <col min="1291" max="1291" width="22.125" style="2"/>
    <col min="1292" max="1292" width="36.5" style="2" customWidth="1"/>
    <col min="1293" max="1536" width="22.125" style="2"/>
    <col min="1537" max="1541" width="0" style="2" hidden="1" customWidth="1"/>
    <col min="1542" max="1542" width="1.625" style="2" customWidth="1"/>
    <col min="1543" max="1543" width="22.125" style="2"/>
    <col min="1544" max="1544" width="35" style="2" customWidth="1"/>
    <col min="1545" max="1545" width="0" style="2" hidden="1" customWidth="1"/>
    <col min="1546" max="1546" width="1.625" style="2" customWidth="1"/>
    <col min="1547" max="1547" width="22.125" style="2"/>
    <col min="1548" max="1548" width="36.5" style="2" customWidth="1"/>
    <col min="1549" max="1792" width="22.125" style="2"/>
    <col min="1793" max="1797" width="0" style="2" hidden="1" customWidth="1"/>
    <col min="1798" max="1798" width="1.625" style="2" customWidth="1"/>
    <col min="1799" max="1799" width="22.125" style="2"/>
    <col min="1800" max="1800" width="35" style="2" customWidth="1"/>
    <col min="1801" max="1801" width="0" style="2" hidden="1" customWidth="1"/>
    <col min="1802" max="1802" width="1.625" style="2" customWidth="1"/>
    <col min="1803" max="1803" width="22.125" style="2"/>
    <col min="1804" max="1804" width="36.5" style="2" customWidth="1"/>
    <col min="1805" max="2048" width="22.125" style="2"/>
    <col min="2049" max="2053" width="0" style="2" hidden="1" customWidth="1"/>
    <col min="2054" max="2054" width="1.625" style="2" customWidth="1"/>
    <col min="2055" max="2055" width="22.125" style="2"/>
    <col min="2056" max="2056" width="35" style="2" customWidth="1"/>
    <col min="2057" max="2057" width="0" style="2" hidden="1" customWidth="1"/>
    <col min="2058" max="2058" width="1.625" style="2" customWidth="1"/>
    <col min="2059" max="2059" width="22.125" style="2"/>
    <col min="2060" max="2060" width="36.5" style="2" customWidth="1"/>
    <col min="2061" max="2304" width="22.125" style="2"/>
    <col min="2305" max="2309" width="0" style="2" hidden="1" customWidth="1"/>
    <col min="2310" max="2310" width="1.625" style="2" customWidth="1"/>
    <col min="2311" max="2311" width="22.125" style="2"/>
    <col min="2312" max="2312" width="35" style="2" customWidth="1"/>
    <col min="2313" max="2313" width="0" style="2" hidden="1" customWidth="1"/>
    <col min="2314" max="2314" width="1.625" style="2" customWidth="1"/>
    <col min="2315" max="2315" width="22.125" style="2"/>
    <col min="2316" max="2316" width="36.5" style="2" customWidth="1"/>
    <col min="2317" max="2560" width="22.125" style="2"/>
    <col min="2561" max="2565" width="0" style="2" hidden="1" customWidth="1"/>
    <col min="2566" max="2566" width="1.625" style="2" customWidth="1"/>
    <col min="2567" max="2567" width="22.125" style="2"/>
    <col min="2568" max="2568" width="35" style="2" customWidth="1"/>
    <col min="2569" max="2569" width="0" style="2" hidden="1" customWidth="1"/>
    <col min="2570" max="2570" width="1.625" style="2" customWidth="1"/>
    <col min="2571" max="2571" width="22.125" style="2"/>
    <col min="2572" max="2572" width="36.5" style="2" customWidth="1"/>
    <col min="2573" max="2816" width="22.125" style="2"/>
    <col min="2817" max="2821" width="0" style="2" hidden="1" customWidth="1"/>
    <col min="2822" max="2822" width="1.625" style="2" customWidth="1"/>
    <col min="2823" max="2823" width="22.125" style="2"/>
    <col min="2824" max="2824" width="35" style="2" customWidth="1"/>
    <col min="2825" max="2825" width="0" style="2" hidden="1" customWidth="1"/>
    <col min="2826" max="2826" width="1.625" style="2" customWidth="1"/>
    <col min="2827" max="2827" width="22.125" style="2"/>
    <col min="2828" max="2828" width="36.5" style="2" customWidth="1"/>
    <col min="2829" max="3072" width="22.125" style="2"/>
    <col min="3073" max="3077" width="0" style="2" hidden="1" customWidth="1"/>
    <col min="3078" max="3078" width="1.625" style="2" customWidth="1"/>
    <col min="3079" max="3079" width="22.125" style="2"/>
    <col min="3080" max="3080" width="35" style="2" customWidth="1"/>
    <col min="3081" max="3081" width="0" style="2" hidden="1" customWidth="1"/>
    <col min="3082" max="3082" width="1.625" style="2" customWidth="1"/>
    <col min="3083" max="3083" width="22.125" style="2"/>
    <col min="3084" max="3084" width="36.5" style="2" customWidth="1"/>
    <col min="3085" max="3328" width="22.125" style="2"/>
    <col min="3329" max="3333" width="0" style="2" hidden="1" customWidth="1"/>
    <col min="3334" max="3334" width="1.625" style="2" customWidth="1"/>
    <col min="3335" max="3335" width="22.125" style="2"/>
    <col min="3336" max="3336" width="35" style="2" customWidth="1"/>
    <col min="3337" max="3337" width="0" style="2" hidden="1" customWidth="1"/>
    <col min="3338" max="3338" width="1.625" style="2" customWidth="1"/>
    <col min="3339" max="3339" width="22.125" style="2"/>
    <col min="3340" max="3340" width="36.5" style="2" customWidth="1"/>
    <col min="3341" max="3584" width="22.125" style="2"/>
    <col min="3585" max="3589" width="0" style="2" hidden="1" customWidth="1"/>
    <col min="3590" max="3590" width="1.625" style="2" customWidth="1"/>
    <col min="3591" max="3591" width="22.125" style="2"/>
    <col min="3592" max="3592" width="35" style="2" customWidth="1"/>
    <col min="3593" max="3593" width="0" style="2" hidden="1" customWidth="1"/>
    <col min="3594" max="3594" width="1.625" style="2" customWidth="1"/>
    <col min="3595" max="3595" width="22.125" style="2"/>
    <col min="3596" max="3596" width="36.5" style="2" customWidth="1"/>
    <col min="3597" max="3840" width="22.125" style="2"/>
    <col min="3841" max="3845" width="0" style="2" hidden="1" customWidth="1"/>
    <col min="3846" max="3846" width="1.625" style="2" customWidth="1"/>
    <col min="3847" max="3847" width="22.125" style="2"/>
    <col min="3848" max="3848" width="35" style="2" customWidth="1"/>
    <col min="3849" max="3849" width="0" style="2" hidden="1" customWidth="1"/>
    <col min="3850" max="3850" width="1.625" style="2" customWidth="1"/>
    <col min="3851" max="3851" width="22.125" style="2"/>
    <col min="3852" max="3852" width="36.5" style="2" customWidth="1"/>
    <col min="3853" max="4096" width="22.125" style="2"/>
    <col min="4097" max="4101" width="0" style="2" hidden="1" customWidth="1"/>
    <col min="4102" max="4102" width="1.625" style="2" customWidth="1"/>
    <col min="4103" max="4103" width="22.125" style="2"/>
    <col min="4104" max="4104" width="35" style="2" customWidth="1"/>
    <col min="4105" max="4105" width="0" style="2" hidden="1" customWidth="1"/>
    <col min="4106" max="4106" width="1.625" style="2" customWidth="1"/>
    <col min="4107" max="4107" width="22.125" style="2"/>
    <col min="4108" max="4108" width="36.5" style="2" customWidth="1"/>
    <col min="4109" max="4352" width="22.125" style="2"/>
    <col min="4353" max="4357" width="0" style="2" hidden="1" customWidth="1"/>
    <col min="4358" max="4358" width="1.625" style="2" customWidth="1"/>
    <col min="4359" max="4359" width="22.125" style="2"/>
    <col min="4360" max="4360" width="35" style="2" customWidth="1"/>
    <col min="4361" max="4361" width="0" style="2" hidden="1" customWidth="1"/>
    <col min="4362" max="4362" width="1.625" style="2" customWidth="1"/>
    <col min="4363" max="4363" width="22.125" style="2"/>
    <col min="4364" max="4364" width="36.5" style="2" customWidth="1"/>
    <col min="4365" max="4608" width="22.125" style="2"/>
    <col min="4609" max="4613" width="0" style="2" hidden="1" customWidth="1"/>
    <col min="4614" max="4614" width="1.625" style="2" customWidth="1"/>
    <col min="4615" max="4615" width="22.125" style="2"/>
    <col min="4616" max="4616" width="35" style="2" customWidth="1"/>
    <col min="4617" max="4617" width="0" style="2" hidden="1" customWidth="1"/>
    <col min="4618" max="4618" width="1.625" style="2" customWidth="1"/>
    <col min="4619" max="4619" width="22.125" style="2"/>
    <col min="4620" max="4620" width="36.5" style="2" customWidth="1"/>
    <col min="4621" max="4864" width="22.125" style="2"/>
    <col min="4865" max="4869" width="0" style="2" hidden="1" customWidth="1"/>
    <col min="4870" max="4870" width="1.625" style="2" customWidth="1"/>
    <col min="4871" max="4871" width="22.125" style="2"/>
    <col min="4872" max="4872" width="35" style="2" customWidth="1"/>
    <col min="4873" max="4873" width="0" style="2" hidden="1" customWidth="1"/>
    <col min="4874" max="4874" width="1.625" style="2" customWidth="1"/>
    <col min="4875" max="4875" width="22.125" style="2"/>
    <col min="4876" max="4876" width="36.5" style="2" customWidth="1"/>
    <col min="4877" max="5120" width="22.125" style="2"/>
    <col min="5121" max="5125" width="0" style="2" hidden="1" customWidth="1"/>
    <col min="5126" max="5126" width="1.625" style="2" customWidth="1"/>
    <col min="5127" max="5127" width="22.125" style="2"/>
    <col min="5128" max="5128" width="35" style="2" customWidth="1"/>
    <col min="5129" max="5129" width="0" style="2" hidden="1" customWidth="1"/>
    <col min="5130" max="5130" width="1.625" style="2" customWidth="1"/>
    <col min="5131" max="5131" width="22.125" style="2"/>
    <col min="5132" max="5132" width="36.5" style="2" customWidth="1"/>
    <col min="5133" max="5376" width="22.125" style="2"/>
    <col min="5377" max="5381" width="0" style="2" hidden="1" customWidth="1"/>
    <col min="5382" max="5382" width="1.625" style="2" customWidth="1"/>
    <col min="5383" max="5383" width="22.125" style="2"/>
    <col min="5384" max="5384" width="35" style="2" customWidth="1"/>
    <col min="5385" max="5385" width="0" style="2" hidden="1" customWidth="1"/>
    <col min="5386" max="5386" width="1.625" style="2" customWidth="1"/>
    <col min="5387" max="5387" width="22.125" style="2"/>
    <col min="5388" max="5388" width="36.5" style="2" customWidth="1"/>
    <col min="5389" max="5632" width="22.125" style="2"/>
    <col min="5633" max="5637" width="0" style="2" hidden="1" customWidth="1"/>
    <col min="5638" max="5638" width="1.625" style="2" customWidth="1"/>
    <col min="5639" max="5639" width="22.125" style="2"/>
    <col min="5640" max="5640" width="35" style="2" customWidth="1"/>
    <col min="5641" max="5641" width="0" style="2" hidden="1" customWidth="1"/>
    <col min="5642" max="5642" width="1.625" style="2" customWidth="1"/>
    <col min="5643" max="5643" width="22.125" style="2"/>
    <col min="5644" max="5644" width="36.5" style="2" customWidth="1"/>
    <col min="5645" max="5888" width="22.125" style="2"/>
    <col min="5889" max="5893" width="0" style="2" hidden="1" customWidth="1"/>
    <col min="5894" max="5894" width="1.625" style="2" customWidth="1"/>
    <col min="5895" max="5895" width="22.125" style="2"/>
    <col min="5896" max="5896" width="35" style="2" customWidth="1"/>
    <col min="5897" max="5897" width="0" style="2" hidden="1" customWidth="1"/>
    <col min="5898" max="5898" width="1.625" style="2" customWidth="1"/>
    <col min="5899" max="5899" width="22.125" style="2"/>
    <col min="5900" max="5900" width="36.5" style="2" customWidth="1"/>
    <col min="5901" max="6144" width="22.125" style="2"/>
    <col min="6145" max="6149" width="0" style="2" hidden="1" customWidth="1"/>
    <col min="6150" max="6150" width="1.625" style="2" customWidth="1"/>
    <col min="6151" max="6151" width="22.125" style="2"/>
    <col min="6152" max="6152" width="35" style="2" customWidth="1"/>
    <col min="6153" max="6153" width="0" style="2" hidden="1" customWidth="1"/>
    <col min="6154" max="6154" width="1.625" style="2" customWidth="1"/>
    <col min="6155" max="6155" width="22.125" style="2"/>
    <col min="6156" max="6156" width="36.5" style="2" customWidth="1"/>
    <col min="6157" max="6400" width="22.125" style="2"/>
    <col min="6401" max="6405" width="0" style="2" hidden="1" customWidth="1"/>
    <col min="6406" max="6406" width="1.625" style="2" customWidth="1"/>
    <col min="6407" max="6407" width="22.125" style="2"/>
    <col min="6408" max="6408" width="35" style="2" customWidth="1"/>
    <col min="6409" max="6409" width="0" style="2" hidden="1" customWidth="1"/>
    <col min="6410" max="6410" width="1.625" style="2" customWidth="1"/>
    <col min="6411" max="6411" width="22.125" style="2"/>
    <col min="6412" max="6412" width="36.5" style="2" customWidth="1"/>
    <col min="6413" max="6656" width="22.125" style="2"/>
    <col min="6657" max="6661" width="0" style="2" hidden="1" customWidth="1"/>
    <col min="6662" max="6662" width="1.625" style="2" customWidth="1"/>
    <col min="6663" max="6663" width="22.125" style="2"/>
    <col min="6664" max="6664" width="35" style="2" customWidth="1"/>
    <col min="6665" max="6665" width="0" style="2" hidden="1" customWidth="1"/>
    <col min="6666" max="6666" width="1.625" style="2" customWidth="1"/>
    <col min="6667" max="6667" width="22.125" style="2"/>
    <col min="6668" max="6668" width="36.5" style="2" customWidth="1"/>
    <col min="6669" max="6912" width="22.125" style="2"/>
    <col min="6913" max="6917" width="0" style="2" hidden="1" customWidth="1"/>
    <col min="6918" max="6918" width="1.625" style="2" customWidth="1"/>
    <col min="6919" max="6919" width="22.125" style="2"/>
    <col min="6920" max="6920" width="35" style="2" customWidth="1"/>
    <col min="6921" max="6921" width="0" style="2" hidden="1" customWidth="1"/>
    <col min="6922" max="6922" width="1.625" style="2" customWidth="1"/>
    <col min="6923" max="6923" width="22.125" style="2"/>
    <col min="6924" max="6924" width="36.5" style="2" customWidth="1"/>
    <col min="6925" max="7168" width="22.125" style="2"/>
    <col min="7169" max="7173" width="0" style="2" hidden="1" customWidth="1"/>
    <col min="7174" max="7174" width="1.625" style="2" customWidth="1"/>
    <col min="7175" max="7175" width="22.125" style="2"/>
    <col min="7176" max="7176" width="35" style="2" customWidth="1"/>
    <col min="7177" max="7177" width="0" style="2" hidden="1" customWidth="1"/>
    <col min="7178" max="7178" width="1.625" style="2" customWidth="1"/>
    <col min="7179" max="7179" width="22.125" style="2"/>
    <col min="7180" max="7180" width="36.5" style="2" customWidth="1"/>
    <col min="7181" max="7424" width="22.125" style="2"/>
    <col min="7425" max="7429" width="0" style="2" hidden="1" customWidth="1"/>
    <col min="7430" max="7430" width="1.625" style="2" customWidth="1"/>
    <col min="7431" max="7431" width="22.125" style="2"/>
    <col min="7432" max="7432" width="35" style="2" customWidth="1"/>
    <col min="7433" max="7433" width="0" style="2" hidden="1" customWidth="1"/>
    <col min="7434" max="7434" width="1.625" style="2" customWidth="1"/>
    <col min="7435" max="7435" width="22.125" style="2"/>
    <col min="7436" max="7436" width="36.5" style="2" customWidth="1"/>
    <col min="7437" max="7680" width="22.125" style="2"/>
    <col min="7681" max="7685" width="0" style="2" hidden="1" customWidth="1"/>
    <col min="7686" max="7686" width="1.625" style="2" customWidth="1"/>
    <col min="7687" max="7687" width="22.125" style="2"/>
    <col min="7688" max="7688" width="35" style="2" customWidth="1"/>
    <col min="7689" max="7689" width="0" style="2" hidden="1" customWidth="1"/>
    <col min="7690" max="7690" width="1.625" style="2" customWidth="1"/>
    <col min="7691" max="7691" width="22.125" style="2"/>
    <col min="7692" max="7692" width="36.5" style="2" customWidth="1"/>
    <col min="7693" max="7936" width="22.125" style="2"/>
    <col min="7937" max="7941" width="0" style="2" hidden="1" customWidth="1"/>
    <col min="7942" max="7942" width="1.625" style="2" customWidth="1"/>
    <col min="7943" max="7943" width="22.125" style="2"/>
    <col min="7944" max="7944" width="35" style="2" customWidth="1"/>
    <col min="7945" max="7945" width="0" style="2" hidden="1" customWidth="1"/>
    <col min="7946" max="7946" width="1.625" style="2" customWidth="1"/>
    <col min="7947" max="7947" width="22.125" style="2"/>
    <col min="7948" max="7948" width="36.5" style="2" customWidth="1"/>
    <col min="7949" max="8192" width="22.125" style="2"/>
    <col min="8193" max="8197" width="0" style="2" hidden="1" customWidth="1"/>
    <col min="8198" max="8198" width="1.625" style="2" customWidth="1"/>
    <col min="8199" max="8199" width="22.125" style="2"/>
    <col min="8200" max="8200" width="35" style="2" customWidth="1"/>
    <col min="8201" max="8201" width="0" style="2" hidden="1" customWidth="1"/>
    <col min="8202" max="8202" width="1.625" style="2" customWidth="1"/>
    <col min="8203" max="8203" width="22.125" style="2"/>
    <col min="8204" max="8204" width="36.5" style="2" customWidth="1"/>
    <col min="8205" max="8448" width="22.125" style="2"/>
    <col min="8449" max="8453" width="0" style="2" hidden="1" customWidth="1"/>
    <col min="8454" max="8454" width="1.625" style="2" customWidth="1"/>
    <col min="8455" max="8455" width="22.125" style="2"/>
    <col min="8456" max="8456" width="35" style="2" customWidth="1"/>
    <col min="8457" max="8457" width="0" style="2" hidden="1" customWidth="1"/>
    <col min="8458" max="8458" width="1.625" style="2" customWidth="1"/>
    <col min="8459" max="8459" width="22.125" style="2"/>
    <col min="8460" max="8460" width="36.5" style="2" customWidth="1"/>
    <col min="8461" max="8704" width="22.125" style="2"/>
    <col min="8705" max="8709" width="0" style="2" hidden="1" customWidth="1"/>
    <col min="8710" max="8710" width="1.625" style="2" customWidth="1"/>
    <col min="8711" max="8711" width="22.125" style="2"/>
    <col min="8712" max="8712" width="35" style="2" customWidth="1"/>
    <col min="8713" max="8713" width="0" style="2" hidden="1" customWidth="1"/>
    <col min="8714" max="8714" width="1.625" style="2" customWidth="1"/>
    <col min="8715" max="8715" width="22.125" style="2"/>
    <col min="8716" max="8716" width="36.5" style="2" customWidth="1"/>
    <col min="8717" max="8960" width="22.125" style="2"/>
    <col min="8961" max="8965" width="0" style="2" hidden="1" customWidth="1"/>
    <col min="8966" max="8966" width="1.625" style="2" customWidth="1"/>
    <col min="8967" max="8967" width="22.125" style="2"/>
    <col min="8968" max="8968" width="35" style="2" customWidth="1"/>
    <col min="8969" max="8969" width="0" style="2" hidden="1" customWidth="1"/>
    <col min="8970" max="8970" width="1.625" style="2" customWidth="1"/>
    <col min="8971" max="8971" width="22.125" style="2"/>
    <col min="8972" max="8972" width="36.5" style="2" customWidth="1"/>
    <col min="8973" max="9216" width="22.125" style="2"/>
    <col min="9217" max="9221" width="0" style="2" hidden="1" customWidth="1"/>
    <col min="9222" max="9222" width="1.625" style="2" customWidth="1"/>
    <col min="9223" max="9223" width="22.125" style="2"/>
    <col min="9224" max="9224" width="35" style="2" customWidth="1"/>
    <col min="9225" max="9225" width="0" style="2" hidden="1" customWidth="1"/>
    <col min="9226" max="9226" width="1.625" style="2" customWidth="1"/>
    <col min="9227" max="9227" width="22.125" style="2"/>
    <col min="9228" max="9228" width="36.5" style="2" customWidth="1"/>
    <col min="9229" max="9472" width="22.125" style="2"/>
    <col min="9473" max="9477" width="0" style="2" hidden="1" customWidth="1"/>
    <col min="9478" max="9478" width="1.625" style="2" customWidth="1"/>
    <col min="9479" max="9479" width="22.125" style="2"/>
    <col min="9480" max="9480" width="35" style="2" customWidth="1"/>
    <col min="9481" max="9481" width="0" style="2" hidden="1" customWidth="1"/>
    <col min="9482" max="9482" width="1.625" style="2" customWidth="1"/>
    <col min="9483" max="9483" width="22.125" style="2"/>
    <col min="9484" max="9484" width="36.5" style="2" customWidth="1"/>
    <col min="9485" max="9728" width="22.125" style="2"/>
    <col min="9729" max="9733" width="0" style="2" hidden="1" customWidth="1"/>
    <col min="9734" max="9734" width="1.625" style="2" customWidth="1"/>
    <col min="9735" max="9735" width="22.125" style="2"/>
    <col min="9736" max="9736" width="35" style="2" customWidth="1"/>
    <col min="9737" max="9737" width="0" style="2" hidden="1" customWidth="1"/>
    <col min="9738" max="9738" width="1.625" style="2" customWidth="1"/>
    <col min="9739" max="9739" width="22.125" style="2"/>
    <col min="9740" max="9740" width="36.5" style="2" customWidth="1"/>
    <col min="9741" max="9984" width="22.125" style="2"/>
    <col min="9985" max="9989" width="0" style="2" hidden="1" customWidth="1"/>
    <col min="9990" max="9990" width="1.625" style="2" customWidth="1"/>
    <col min="9991" max="9991" width="22.125" style="2"/>
    <col min="9992" max="9992" width="35" style="2" customWidth="1"/>
    <col min="9993" max="9993" width="0" style="2" hidden="1" customWidth="1"/>
    <col min="9994" max="9994" width="1.625" style="2" customWidth="1"/>
    <col min="9995" max="9995" width="22.125" style="2"/>
    <col min="9996" max="9996" width="36.5" style="2" customWidth="1"/>
    <col min="9997" max="10240" width="22.125" style="2"/>
    <col min="10241" max="10245" width="0" style="2" hidden="1" customWidth="1"/>
    <col min="10246" max="10246" width="1.625" style="2" customWidth="1"/>
    <col min="10247" max="10247" width="22.125" style="2"/>
    <col min="10248" max="10248" width="35" style="2" customWidth="1"/>
    <col min="10249" max="10249" width="0" style="2" hidden="1" customWidth="1"/>
    <col min="10250" max="10250" width="1.625" style="2" customWidth="1"/>
    <col min="10251" max="10251" width="22.125" style="2"/>
    <col min="10252" max="10252" width="36.5" style="2" customWidth="1"/>
    <col min="10253" max="10496" width="22.125" style="2"/>
    <col min="10497" max="10501" width="0" style="2" hidden="1" customWidth="1"/>
    <col min="10502" max="10502" width="1.625" style="2" customWidth="1"/>
    <col min="10503" max="10503" width="22.125" style="2"/>
    <col min="10504" max="10504" width="35" style="2" customWidth="1"/>
    <col min="10505" max="10505" width="0" style="2" hidden="1" customWidth="1"/>
    <col min="10506" max="10506" width="1.625" style="2" customWidth="1"/>
    <col min="10507" max="10507" width="22.125" style="2"/>
    <col min="10508" max="10508" width="36.5" style="2" customWidth="1"/>
    <col min="10509" max="10752" width="22.125" style="2"/>
    <col min="10753" max="10757" width="0" style="2" hidden="1" customWidth="1"/>
    <col min="10758" max="10758" width="1.625" style="2" customWidth="1"/>
    <col min="10759" max="10759" width="22.125" style="2"/>
    <col min="10760" max="10760" width="35" style="2" customWidth="1"/>
    <col min="10761" max="10761" width="0" style="2" hidden="1" customWidth="1"/>
    <col min="10762" max="10762" width="1.625" style="2" customWidth="1"/>
    <col min="10763" max="10763" width="22.125" style="2"/>
    <col min="10764" max="10764" width="36.5" style="2" customWidth="1"/>
    <col min="10765" max="11008" width="22.125" style="2"/>
    <col min="11009" max="11013" width="0" style="2" hidden="1" customWidth="1"/>
    <col min="11014" max="11014" width="1.625" style="2" customWidth="1"/>
    <col min="11015" max="11015" width="22.125" style="2"/>
    <col min="11016" max="11016" width="35" style="2" customWidth="1"/>
    <col min="11017" max="11017" width="0" style="2" hidden="1" customWidth="1"/>
    <col min="11018" max="11018" width="1.625" style="2" customWidth="1"/>
    <col min="11019" max="11019" width="22.125" style="2"/>
    <col min="11020" max="11020" width="36.5" style="2" customWidth="1"/>
    <col min="11021" max="11264" width="22.125" style="2"/>
    <col min="11265" max="11269" width="0" style="2" hidden="1" customWidth="1"/>
    <col min="11270" max="11270" width="1.625" style="2" customWidth="1"/>
    <col min="11271" max="11271" width="22.125" style="2"/>
    <col min="11272" max="11272" width="35" style="2" customWidth="1"/>
    <col min="11273" max="11273" width="0" style="2" hidden="1" customWidth="1"/>
    <col min="11274" max="11274" width="1.625" style="2" customWidth="1"/>
    <col min="11275" max="11275" width="22.125" style="2"/>
    <col min="11276" max="11276" width="36.5" style="2" customWidth="1"/>
    <col min="11277" max="11520" width="22.125" style="2"/>
    <col min="11521" max="11525" width="0" style="2" hidden="1" customWidth="1"/>
    <col min="11526" max="11526" width="1.625" style="2" customWidth="1"/>
    <col min="11527" max="11527" width="22.125" style="2"/>
    <col min="11528" max="11528" width="35" style="2" customWidth="1"/>
    <col min="11529" max="11529" width="0" style="2" hidden="1" customWidth="1"/>
    <col min="11530" max="11530" width="1.625" style="2" customWidth="1"/>
    <col min="11531" max="11531" width="22.125" style="2"/>
    <col min="11532" max="11532" width="36.5" style="2" customWidth="1"/>
    <col min="11533" max="11776" width="22.125" style="2"/>
    <col min="11777" max="11781" width="0" style="2" hidden="1" customWidth="1"/>
    <col min="11782" max="11782" width="1.625" style="2" customWidth="1"/>
    <col min="11783" max="11783" width="22.125" style="2"/>
    <col min="11784" max="11784" width="35" style="2" customWidth="1"/>
    <col min="11785" max="11785" width="0" style="2" hidden="1" customWidth="1"/>
    <col min="11786" max="11786" width="1.625" style="2" customWidth="1"/>
    <col min="11787" max="11787" width="22.125" style="2"/>
    <col min="11788" max="11788" width="36.5" style="2" customWidth="1"/>
    <col min="11789" max="12032" width="22.125" style="2"/>
    <col min="12033" max="12037" width="0" style="2" hidden="1" customWidth="1"/>
    <col min="12038" max="12038" width="1.625" style="2" customWidth="1"/>
    <col min="12039" max="12039" width="22.125" style="2"/>
    <col min="12040" max="12040" width="35" style="2" customWidth="1"/>
    <col min="12041" max="12041" width="0" style="2" hidden="1" customWidth="1"/>
    <col min="12042" max="12042" width="1.625" style="2" customWidth="1"/>
    <col min="12043" max="12043" width="22.125" style="2"/>
    <col min="12044" max="12044" width="36.5" style="2" customWidth="1"/>
    <col min="12045" max="12288" width="22.125" style="2"/>
    <col min="12289" max="12293" width="0" style="2" hidden="1" customWidth="1"/>
    <col min="12294" max="12294" width="1.625" style="2" customWidth="1"/>
    <col min="12295" max="12295" width="22.125" style="2"/>
    <col min="12296" max="12296" width="35" style="2" customWidth="1"/>
    <col min="12297" max="12297" width="0" style="2" hidden="1" customWidth="1"/>
    <col min="12298" max="12298" width="1.625" style="2" customWidth="1"/>
    <col min="12299" max="12299" width="22.125" style="2"/>
    <col min="12300" max="12300" width="36.5" style="2" customWidth="1"/>
    <col min="12301" max="12544" width="22.125" style="2"/>
    <col min="12545" max="12549" width="0" style="2" hidden="1" customWidth="1"/>
    <col min="12550" max="12550" width="1.625" style="2" customWidth="1"/>
    <col min="12551" max="12551" width="22.125" style="2"/>
    <col min="12552" max="12552" width="35" style="2" customWidth="1"/>
    <col min="12553" max="12553" width="0" style="2" hidden="1" customWidth="1"/>
    <col min="12554" max="12554" width="1.625" style="2" customWidth="1"/>
    <col min="12555" max="12555" width="22.125" style="2"/>
    <col min="12556" max="12556" width="36.5" style="2" customWidth="1"/>
    <col min="12557" max="12800" width="22.125" style="2"/>
    <col min="12801" max="12805" width="0" style="2" hidden="1" customWidth="1"/>
    <col min="12806" max="12806" width="1.625" style="2" customWidth="1"/>
    <col min="12807" max="12807" width="22.125" style="2"/>
    <col min="12808" max="12808" width="35" style="2" customWidth="1"/>
    <col min="12809" max="12809" width="0" style="2" hidden="1" customWidth="1"/>
    <col min="12810" max="12810" width="1.625" style="2" customWidth="1"/>
    <col min="12811" max="12811" width="22.125" style="2"/>
    <col min="12812" max="12812" width="36.5" style="2" customWidth="1"/>
    <col min="12813" max="13056" width="22.125" style="2"/>
    <col min="13057" max="13061" width="0" style="2" hidden="1" customWidth="1"/>
    <col min="13062" max="13062" width="1.625" style="2" customWidth="1"/>
    <col min="13063" max="13063" width="22.125" style="2"/>
    <col min="13064" max="13064" width="35" style="2" customWidth="1"/>
    <col min="13065" max="13065" width="0" style="2" hidden="1" customWidth="1"/>
    <col min="13066" max="13066" width="1.625" style="2" customWidth="1"/>
    <col min="13067" max="13067" width="22.125" style="2"/>
    <col min="13068" max="13068" width="36.5" style="2" customWidth="1"/>
    <col min="13069" max="13312" width="22.125" style="2"/>
    <col min="13313" max="13317" width="0" style="2" hidden="1" customWidth="1"/>
    <col min="13318" max="13318" width="1.625" style="2" customWidth="1"/>
    <col min="13319" max="13319" width="22.125" style="2"/>
    <col min="13320" max="13320" width="35" style="2" customWidth="1"/>
    <col min="13321" max="13321" width="0" style="2" hidden="1" customWidth="1"/>
    <col min="13322" max="13322" width="1.625" style="2" customWidth="1"/>
    <col min="13323" max="13323" width="22.125" style="2"/>
    <col min="13324" max="13324" width="36.5" style="2" customWidth="1"/>
    <col min="13325" max="13568" width="22.125" style="2"/>
    <col min="13569" max="13573" width="0" style="2" hidden="1" customWidth="1"/>
    <col min="13574" max="13574" width="1.625" style="2" customWidth="1"/>
    <col min="13575" max="13575" width="22.125" style="2"/>
    <col min="13576" max="13576" width="35" style="2" customWidth="1"/>
    <col min="13577" max="13577" width="0" style="2" hidden="1" customWidth="1"/>
    <col min="13578" max="13578" width="1.625" style="2" customWidth="1"/>
    <col min="13579" max="13579" width="22.125" style="2"/>
    <col min="13580" max="13580" width="36.5" style="2" customWidth="1"/>
    <col min="13581" max="13824" width="22.125" style="2"/>
    <col min="13825" max="13829" width="0" style="2" hidden="1" customWidth="1"/>
    <col min="13830" max="13830" width="1.625" style="2" customWidth="1"/>
    <col min="13831" max="13831" width="22.125" style="2"/>
    <col min="13832" max="13832" width="35" style="2" customWidth="1"/>
    <col min="13833" max="13833" width="0" style="2" hidden="1" customWidth="1"/>
    <col min="13834" max="13834" width="1.625" style="2" customWidth="1"/>
    <col min="13835" max="13835" width="22.125" style="2"/>
    <col min="13836" max="13836" width="36.5" style="2" customWidth="1"/>
    <col min="13837" max="14080" width="22.125" style="2"/>
    <col min="14081" max="14085" width="0" style="2" hidden="1" customWidth="1"/>
    <col min="14086" max="14086" width="1.625" style="2" customWidth="1"/>
    <col min="14087" max="14087" width="22.125" style="2"/>
    <col min="14088" max="14088" width="35" style="2" customWidth="1"/>
    <col min="14089" max="14089" width="0" style="2" hidden="1" customWidth="1"/>
    <col min="14090" max="14090" width="1.625" style="2" customWidth="1"/>
    <col min="14091" max="14091" width="22.125" style="2"/>
    <col min="14092" max="14092" width="36.5" style="2" customWidth="1"/>
    <col min="14093" max="14336" width="22.125" style="2"/>
    <col min="14337" max="14341" width="0" style="2" hidden="1" customWidth="1"/>
    <col min="14342" max="14342" width="1.625" style="2" customWidth="1"/>
    <col min="14343" max="14343" width="22.125" style="2"/>
    <col min="14344" max="14344" width="35" style="2" customWidth="1"/>
    <col min="14345" max="14345" width="0" style="2" hidden="1" customWidth="1"/>
    <col min="14346" max="14346" width="1.625" style="2" customWidth="1"/>
    <col min="14347" max="14347" width="22.125" style="2"/>
    <col min="14348" max="14348" width="36.5" style="2" customWidth="1"/>
    <col min="14349" max="14592" width="22.125" style="2"/>
    <col min="14593" max="14597" width="0" style="2" hidden="1" customWidth="1"/>
    <col min="14598" max="14598" width="1.625" style="2" customWidth="1"/>
    <col min="14599" max="14599" width="22.125" style="2"/>
    <col min="14600" max="14600" width="35" style="2" customWidth="1"/>
    <col min="14601" max="14601" width="0" style="2" hidden="1" customWidth="1"/>
    <col min="14602" max="14602" width="1.625" style="2" customWidth="1"/>
    <col min="14603" max="14603" width="22.125" style="2"/>
    <col min="14604" max="14604" width="36.5" style="2" customWidth="1"/>
    <col min="14605" max="14848" width="22.125" style="2"/>
    <col min="14849" max="14853" width="0" style="2" hidden="1" customWidth="1"/>
    <col min="14854" max="14854" width="1.625" style="2" customWidth="1"/>
    <col min="14855" max="14855" width="22.125" style="2"/>
    <col min="14856" max="14856" width="35" style="2" customWidth="1"/>
    <col min="14857" max="14857" width="0" style="2" hidden="1" customWidth="1"/>
    <col min="14858" max="14858" width="1.625" style="2" customWidth="1"/>
    <col min="14859" max="14859" width="22.125" style="2"/>
    <col min="14860" max="14860" width="36.5" style="2" customWidth="1"/>
    <col min="14861" max="15104" width="22.125" style="2"/>
    <col min="15105" max="15109" width="0" style="2" hidden="1" customWidth="1"/>
    <col min="15110" max="15110" width="1.625" style="2" customWidth="1"/>
    <col min="15111" max="15111" width="22.125" style="2"/>
    <col min="15112" max="15112" width="35" style="2" customWidth="1"/>
    <col min="15113" max="15113" width="0" style="2" hidden="1" customWidth="1"/>
    <col min="15114" max="15114" width="1.625" style="2" customWidth="1"/>
    <col min="15115" max="15115" width="22.125" style="2"/>
    <col min="15116" max="15116" width="36.5" style="2" customWidth="1"/>
    <col min="15117" max="15360" width="22.125" style="2"/>
    <col min="15361" max="15365" width="0" style="2" hidden="1" customWidth="1"/>
    <col min="15366" max="15366" width="1.625" style="2" customWidth="1"/>
    <col min="15367" max="15367" width="22.125" style="2"/>
    <col min="15368" max="15368" width="35" style="2" customWidth="1"/>
    <col min="15369" max="15369" width="0" style="2" hidden="1" customWidth="1"/>
    <col min="15370" max="15370" width="1.625" style="2" customWidth="1"/>
    <col min="15371" max="15371" width="22.125" style="2"/>
    <col min="15372" max="15372" width="36.5" style="2" customWidth="1"/>
    <col min="15373" max="15616" width="22.125" style="2"/>
    <col min="15617" max="15621" width="0" style="2" hidden="1" customWidth="1"/>
    <col min="15622" max="15622" width="1.625" style="2" customWidth="1"/>
    <col min="15623" max="15623" width="22.125" style="2"/>
    <col min="15624" max="15624" width="35" style="2" customWidth="1"/>
    <col min="15625" max="15625" width="0" style="2" hidden="1" customWidth="1"/>
    <col min="15626" max="15626" width="1.625" style="2" customWidth="1"/>
    <col min="15627" max="15627" width="22.125" style="2"/>
    <col min="15628" max="15628" width="36.5" style="2" customWidth="1"/>
    <col min="15629" max="15872" width="22.125" style="2"/>
    <col min="15873" max="15877" width="0" style="2" hidden="1" customWidth="1"/>
    <col min="15878" max="15878" width="1.625" style="2" customWidth="1"/>
    <col min="15879" max="15879" width="22.125" style="2"/>
    <col min="15880" max="15880" width="35" style="2" customWidth="1"/>
    <col min="15881" max="15881" width="0" style="2" hidden="1" customWidth="1"/>
    <col min="15882" max="15882" width="1.625" style="2" customWidth="1"/>
    <col min="15883" max="15883" width="22.125" style="2"/>
    <col min="15884" max="15884" width="36.5" style="2" customWidth="1"/>
    <col min="15885" max="16128" width="22.125" style="2"/>
    <col min="16129" max="16133" width="0" style="2" hidden="1" customWidth="1"/>
    <col min="16134" max="16134" width="1.625" style="2" customWidth="1"/>
    <col min="16135" max="16135" width="22.125" style="2"/>
    <col min="16136" max="16136" width="35" style="2" customWidth="1"/>
    <col min="16137" max="16137" width="0" style="2" hidden="1" customWidth="1"/>
    <col min="16138" max="16138" width="1.625" style="2" customWidth="1"/>
    <col min="16139" max="16139" width="22.125" style="2"/>
    <col min="16140" max="16140" width="36.5" style="2" customWidth="1"/>
    <col min="16141" max="16384" width="22.125" style="2"/>
  </cols>
  <sheetData>
    <row r="2" spans="1:12" ht="16.5" customHeight="1" x14ac:dyDescent="0.25">
      <c r="G2" s="20" t="s">
        <v>81</v>
      </c>
    </row>
    <row r="3" spans="1:12" ht="32.25" thickBot="1" x14ac:dyDescent="0.25">
      <c r="A3" s="3" t="s">
        <v>5</v>
      </c>
      <c r="B3" s="4" t="s">
        <v>1</v>
      </c>
      <c r="C3" s="4" t="s">
        <v>4</v>
      </c>
      <c r="D3" s="4" t="s">
        <v>3</v>
      </c>
      <c r="E3" s="4" t="s">
        <v>6</v>
      </c>
      <c r="F3" s="5"/>
      <c r="G3" s="4" t="s">
        <v>45</v>
      </c>
      <c r="H3" s="4" t="s">
        <v>30</v>
      </c>
      <c r="I3" s="3" t="s">
        <v>0</v>
      </c>
      <c r="K3" s="4" t="s">
        <v>31</v>
      </c>
    </row>
    <row r="4" spans="1:12" ht="15.75" x14ac:dyDescent="0.2">
      <c r="A4" s="6" t="s">
        <v>1</v>
      </c>
      <c r="B4" s="6" t="s">
        <v>7</v>
      </c>
      <c r="C4" s="6" t="s">
        <v>7</v>
      </c>
      <c r="D4" s="7" t="s">
        <v>8</v>
      </c>
      <c r="E4" s="6" t="s">
        <v>7</v>
      </c>
      <c r="F4" s="8"/>
      <c r="G4" s="21" t="s">
        <v>104</v>
      </c>
      <c r="H4" s="22" t="s">
        <v>32</v>
      </c>
      <c r="I4" s="5" t="s">
        <v>9</v>
      </c>
      <c r="K4" s="27" t="s">
        <v>63</v>
      </c>
    </row>
    <row r="5" spans="1:12" ht="15.75" x14ac:dyDescent="0.2">
      <c r="A5" s="6" t="s">
        <v>4</v>
      </c>
      <c r="B5" s="6" t="s">
        <v>10</v>
      </c>
      <c r="C5" s="6" t="s">
        <v>10</v>
      </c>
      <c r="D5" s="7" t="s">
        <v>11</v>
      </c>
      <c r="E5" s="6" t="s">
        <v>10</v>
      </c>
      <c r="F5" s="8"/>
      <c r="G5" s="21" t="s">
        <v>54</v>
      </c>
      <c r="H5" s="22" t="s">
        <v>33</v>
      </c>
      <c r="I5" s="5" t="s">
        <v>2</v>
      </c>
      <c r="K5" s="27" t="s">
        <v>53</v>
      </c>
    </row>
    <row r="6" spans="1:12" ht="15.75" x14ac:dyDescent="0.25">
      <c r="A6" s="6" t="s">
        <v>3</v>
      </c>
      <c r="B6" s="6" t="s">
        <v>12</v>
      </c>
      <c r="C6" s="6" t="s">
        <v>12</v>
      </c>
      <c r="D6" s="7" t="s">
        <v>13</v>
      </c>
      <c r="E6" s="6" t="s">
        <v>12</v>
      </c>
      <c r="F6" s="8"/>
      <c r="G6" s="23" t="s">
        <v>55</v>
      </c>
      <c r="H6" s="24" t="s">
        <v>34</v>
      </c>
      <c r="I6" s="5"/>
    </row>
    <row r="7" spans="1:12" ht="16.350000000000001" customHeight="1" x14ac:dyDescent="0.2">
      <c r="A7" s="5"/>
      <c r="B7" s="6" t="s">
        <v>14</v>
      </c>
      <c r="C7" s="6" t="s">
        <v>14</v>
      </c>
      <c r="D7" s="7" t="s">
        <v>15</v>
      </c>
      <c r="E7" s="6" t="s">
        <v>14</v>
      </c>
      <c r="F7" s="8"/>
      <c r="G7" s="11"/>
      <c r="H7" s="5"/>
      <c r="I7" s="5"/>
    </row>
    <row r="8" spans="1:12" s="15" customFormat="1" ht="63" x14ac:dyDescent="0.2">
      <c r="A8" s="10"/>
      <c r="B8" s="12" t="s">
        <v>16</v>
      </c>
      <c r="C8" s="12" t="s">
        <v>17</v>
      </c>
      <c r="D8" s="13" t="s">
        <v>18</v>
      </c>
      <c r="E8" s="12" t="s">
        <v>16</v>
      </c>
      <c r="F8" s="14"/>
      <c r="G8" s="25" t="s">
        <v>35</v>
      </c>
      <c r="H8" s="25" t="s">
        <v>30</v>
      </c>
      <c r="I8" s="10"/>
      <c r="K8" s="25" t="s">
        <v>36</v>
      </c>
      <c r="L8" s="25" t="s">
        <v>30</v>
      </c>
    </row>
    <row r="9" spans="1:12" ht="15.75" x14ac:dyDescent="0.25">
      <c r="A9" s="5"/>
      <c r="B9" s="6" t="s">
        <v>19</v>
      </c>
      <c r="C9" s="6" t="s">
        <v>20</v>
      </c>
      <c r="D9" s="7" t="s">
        <v>14</v>
      </c>
      <c r="E9" s="6" t="s">
        <v>17</v>
      </c>
      <c r="F9" s="8"/>
      <c r="G9" s="26" t="s">
        <v>48</v>
      </c>
      <c r="H9" s="22" t="s">
        <v>37</v>
      </c>
      <c r="I9" s="5"/>
      <c r="K9" s="21" t="s">
        <v>56</v>
      </c>
      <c r="L9" s="22" t="s">
        <v>39</v>
      </c>
    </row>
    <row r="10" spans="1:12" ht="15.75" x14ac:dyDescent="0.25">
      <c r="A10" s="5"/>
      <c r="B10" s="6" t="s">
        <v>21</v>
      </c>
      <c r="C10" s="6" t="s">
        <v>22</v>
      </c>
      <c r="D10" s="7" t="s">
        <v>23</v>
      </c>
      <c r="E10" s="6" t="s">
        <v>20</v>
      </c>
      <c r="F10" s="8"/>
      <c r="G10" s="26" t="s">
        <v>49</v>
      </c>
      <c r="H10" s="22" t="s">
        <v>38</v>
      </c>
      <c r="I10" s="5"/>
      <c r="K10" s="21" t="s">
        <v>57</v>
      </c>
      <c r="L10" s="22" t="s">
        <v>41</v>
      </c>
    </row>
    <row r="11" spans="1:12" ht="15.75" x14ac:dyDescent="0.25">
      <c r="A11" s="5"/>
      <c r="B11" s="6" t="s">
        <v>17</v>
      </c>
      <c r="C11" s="6" t="s">
        <v>24</v>
      </c>
      <c r="D11" s="7" t="s">
        <v>25</v>
      </c>
      <c r="E11" s="6" t="s">
        <v>22</v>
      </c>
      <c r="F11" s="8"/>
      <c r="G11" s="26" t="s">
        <v>51</v>
      </c>
      <c r="H11" s="22" t="s">
        <v>40</v>
      </c>
      <c r="I11" s="5"/>
      <c r="K11" s="21" t="s">
        <v>82</v>
      </c>
      <c r="L11" s="22" t="s">
        <v>83</v>
      </c>
    </row>
    <row r="12" spans="1:12" ht="15.75" x14ac:dyDescent="0.25">
      <c r="A12" s="5"/>
      <c r="B12" s="6" t="s">
        <v>22</v>
      </c>
      <c r="C12" s="6" t="s">
        <v>26</v>
      </c>
      <c r="D12" s="7" t="s">
        <v>27</v>
      </c>
      <c r="E12" s="6" t="s">
        <v>24</v>
      </c>
      <c r="F12" s="8"/>
      <c r="G12" s="26" t="s">
        <v>50</v>
      </c>
      <c r="H12" s="22" t="s">
        <v>42</v>
      </c>
      <c r="I12" s="5"/>
      <c r="K12" s="21"/>
      <c r="L12" s="22"/>
    </row>
    <row r="13" spans="1:12" ht="15.75" x14ac:dyDescent="0.25">
      <c r="A13" s="5"/>
      <c r="B13" s="6" t="s">
        <v>26</v>
      </c>
      <c r="D13" s="7" t="s">
        <v>28</v>
      </c>
      <c r="E13" s="6" t="s">
        <v>26</v>
      </c>
      <c r="F13" s="8"/>
      <c r="G13" s="26" t="s">
        <v>52</v>
      </c>
      <c r="H13" s="22" t="s">
        <v>43</v>
      </c>
      <c r="I13" s="5"/>
      <c r="K13" s="28"/>
      <c r="L13" s="16"/>
    </row>
    <row r="14" spans="1:12" ht="15.75" x14ac:dyDescent="0.25">
      <c r="A14" s="5"/>
      <c r="B14" s="5"/>
      <c r="D14" s="7" t="s">
        <v>29</v>
      </c>
      <c r="E14" s="8"/>
      <c r="F14" s="8"/>
      <c r="G14" s="26" t="s">
        <v>82</v>
      </c>
      <c r="H14" s="22" t="s">
        <v>83</v>
      </c>
      <c r="I14" s="5"/>
    </row>
    <row r="15" spans="1:12" ht="15.75" x14ac:dyDescent="0.25">
      <c r="A15" s="5"/>
      <c r="B15" s="5"/>
      <c r="C15" s="16"/>
      <c r="D15" s="8"/>
      <c r="E15" s="8"/>
      <c r="F15" s="8"/>
      <c r="G15" s="26" t="s">
        <v>18</v>
      </c>
      <c r="H15" s="22" t="s">
        <v>44</v>
      </c>
      <c r="I15" s="5"/>
      <c r="K15" s="9"/>
      <c r="L15" s="6"/>
    </row>
    <row r="16" spans="1:12" ht="63" x14ac:dyDescent="0.2">
      <c r="A16" s="5"/>
      <c r="B16" s="5"/>
      <c r="C16" s="16"/>
      <c r="D16" s="5"/>
      <c r="E16" s="5"/>
      <c r="F16" s="5"/>
      <c r="G16" s="25" t="s">
        <v>80</v>
      </c>
      <c r="H16" s="25" t="s">
        <v>30</v>
      </c>
      <c r="I16" s="6"/>
      <c r="J16" s="17"/>
    </row>
    <row r="17" spans="1:12" ht="15.75" x14ac:dyDescent="0.2">
      <c r="A17" s="5"/>
      <c r="B17" s="5"/>
      <c r="C17" s="16"/>
      <c r="D17" s="5"/>
      <c r="E17" s="5"/>
      <c r="F17" s="5"/>
      <c r="G17" s="21" t="s">
        <v>56</v>
      </c>
      <c r="H17" s="22" t="s">
        <v>39</v>
      </c>
      <c r="I17" s="5"/>
    </row>
    <row r="18" spans="1:12" ht="15.75" x14ac:dyDescent="0.2">
      <c r="A18" s="5"/>
      <c r="B18" s="5"/>
      <c r="C18" s="16"/>
      <c r="D18" s="5"/>
      <c r="E18" s="5"/>
      <c r="F18" s="5"/>
      <c r="G18" s="21" t="s">
        <v>57</v>
      </c>
      <c r="H18" s="22" t="s">
        <v>41</v>
      </c>
      <c r="I18" s="5"/>
    </row>
    <row r="19" spans="1:12" ht="15.75" x14ac:dyDescent="0.2">
      <c r="A19" s="5"/>
      <c r="B19" s="5"/>
      <c r="C19" s="16"/>
      <c r="D19" s="5"/>
      <c r="E19" s="5"/>
      <c r="F19" s="5"/>
      <c r="G19" s="21" t="s">
        <v>82</v>
      </c>
      <c r="H19" s="22" t="s">
        <v>83</v>
      </c>
      <c r="I19" s="5"/>
    </row>
    <row r="20" spans="1:12" x14ac:dyDescent="0.2">
      <c r="A20" s="5"/>
      <c r="B20" s="5"/>
      <c r="C20" s="16"/>
      <c r="D20" s="5"/>
      <c r="E20" s="5"/>
      <c r="F20" s="5"/>
      <c r="I20" s="5"/>
    </row>
    <row r="21" spans="1:12" ht="15.75" x14ac:dyDescent="0.2">
      <c r="A21" s="5"/>
      <c r="B21" s="5"/>
      <c r="C21" s="16"/>
      <c r="D21" s="5"/>
      <c r="E21" s="5"/>
      <c r="F21" s="5"/>
      <c r="G21" s="9"/>
      <c r="H21" s="6"/>
      <c r="I21" s="5"/>
    </row>
    <row r="22" spans="1:12" ht="15.75" x14ac:dyDescent="0.2">
      <c r="A22" s="5"/>
      <c r="B22" s="5"/>
      <c r="C22" s="16"/>
      <c r="D22" s="5"/>
      <c r="E22" s="5"/>
      <c r="F22" s="5"/>
      <c r="G22" s="9"/>
      <c r="H22" s="6"/>
      <c r="I22" s="5"/>
    </row>
    <row r="23" spans="1:12" ht="15.75" x14ac:dyDescent="0.2">
      <c r="A23" s="5"/>
      <c r="B23" s="5"/>
      <c r="C23" s="16"/>
      <c r="D23" s="5"/>
      <c r="E23" s="5"/>
      <c r="F23" s="5"/>
      <c r="G23" s="9"/>
      <c r="H23" s="6"/>
      <c r="I23" s="5"/>
    </row>
    <row r="24" spans="1:12" x14ac:dyDescent="0.2">
      <c r="A24" s="5"/>
      <c r="B24" s="5"/>
      <c r="C24" s="16"/>
      <c r="D24" s="5"/>
      <c r="E24" s="5"/>
      <c r="F24" s="5"/>
      <c r="I24" s="5"/>
    </row>
    <row r="25" spans="1:12" ht="15.75" x14ac:dyDescent="0.2">
      <c r="A25" s="5"/>
      <c r="B25" s="5"/>
      <c r="C25" s="16"/>
      <c r="D25" s="5"/>
      <c r="E25" s="5"/>
      <c r="F25" s="5"/>
      <c r="G25" s="9"/>
      <c r="H25" s="6"/>
      <c r="I25" s="5"/>
      <c r="K25" s="9"/>
      <c r="L25" s="6"/>
    </row>
    <row r="26" spans="1:12" ht="15.75" x14ac:dyDescent="0.2">
      <c r="A26" s="5"/>
      <c r="B26" s="5"/>
      <c r="C26" s="16"/>
      <c r="D26" s="5"/>
      <c r="E26" s="5"/>
      <c r="F26" s="5"/>
      <c r="I26" s="5"/>
      <c r="K26" s="9"/>
      <c r="L26" s="6"/>
    </row>
    <row r="27" spans="1:12" x14ac:dyDescent="0.2">
      <c r="A27" s="5"/>
      <c r="B27" s="5"/>
      <c r="C27" s="16"/>
      <c r="D27" s="5"/>
      <c r="E27" s="5"/>
      <c r="F27" s="5"/>
      <c r="G27" s="18"/>
      <c r="H27" s="6"/>
      <c r="I27" s="5"/>
    </row>
    <row r="28" spans="1:12" x14ac:dyDescent="0.2">
      <c r="A28" s="5"/>
      <c r="B28" s="5"/>
      <c r="C28" s="16"/>
      <c r="D28" s="5"/>
      <c r="E28" s="5"/>
      <c r="F28" s="5"/>
      <c r="I28" s="5"/>
    </row>
    <row r="29" spans="1:12" x14ac:dyDescent="0.2">
      <c r="A29" s="5"/>
      <c r="B29" s="5"/>
      <c r="C29" s="16"/>
      <c r="D29" s="5"/>
      <c r="E29" s="5"/>
      <c r="F29" s="5"/>
      <c r="I29" s="5"/>
    </row>
    <row r="30" spans="1:12" x14ac:dyDescent="0.2">
      <c r="A30" s="5"/>
      <c r="B30" s="5"/>
      <c r="C30" s="16"/>
      <c r="D30" s="5"/>
      <c r="E30" s="5"/>
      <c r="F30" s="5"/>
      <c r="I30" s="5"/>
    </row>
    <row r="31" spans="1:12" x14ac:dyDescent="0.2">
      <c r="A31" s="5"/>
      <c r="B31" s="5"/>
      <c r="C31" s="16"/>
      <c r="D31" s="5"/>
      <c r="E31" s="5"/>
      <c r="F31" s="5"/>
      <c r="I31" s="5"/>
    </row>
    <row r="32" spans="1:12" x14ac:dyDescent="0.2">
      <c r="A32" s="5"/>
      <c r="B32" s="5"/>
      <c r="C32" s="16"/>
      <c r="D32" s="5"/>
      <c r="E32" s="5"/>
      <c r="F32" s="5"/>
      <c r="I32" s="5"/>
    </row>
    <row r="33" spans="1:9" x14ac:dyDescent="0.2">
      <c r="A33" s="5"/>
      <c r="B33" s="5"/>
      <c r="C33" s="16"/>
      <c r="D33" s="5"/>
      <c r="E33" s="5"/>
      <c r="F33" s="5"/>
      <c r="I33" s="5"/>
    </row>
    <row r="34" spans="1:9" x14ac:dyDescent="0.2">
      <c r="A34" s="5"/>
      <c r="B34" s="5"/>
      <c r="C34" s="16"/>
      <c r="D34" s="5"/>
      <c r="E34" s="5"/>
      <c r="F34" s="5"/>
      <c r="I34" s="5"/>
    </row>
    <row r="35" spans="1:9" x14ac:dyDescent="0.2">
      <c r="A35" s="5"/>
      <c r="B35" s="5"/>
      <c r="C35" s="16"/>
      <c r="D35" s="5"/>
      <c r="E35" s="5"/>
      <c r="F35" s="5"/>
      <c r="I35" s="5"/>
    </row>
    <row r="36" spans="1:9" x14ac:dyDescent="0.2">
      <c r="A36" s="5"/>
      <c r="B36" s="5"/>
      <c r="C36" s="16"/>
      <c r="D36" s="5"/>
      <c r="E36" s="5"/>
      <c r="F36" s="5"/>
      <c r="I36" s="5"/>
    </row>
    <row r="37" spans="1:9" x14ac:dyDescent="0.2">
      <c r="A37" s="5"/>
      <c r="B37" s="5"/>
      <c r="C37" s="16"/>
      <c r="D37" s="5"/>
      <c r="E37" s="5"/>
      <c r="F37" s="5"/>
      <c r="I37" s="5"/>
    </row>
    <row r="38" spans="1:9" x14ac:dyDescent="0.2">
      <c r="A38" s="5"/>
      <c r="B38" s="5"/>
      <c r="C38" s="16"/>
      <c r="D38" s="5"/>
      <c r="E38" s="5"/>
      <c r="F38" s="5"/>
      <c r="I38" s="5"/>
    </row>
    <row r="39" spans="1:9" x14ac:dyDescent="0.2">
      <c r="A39" s="5"/>
      <c r="B39" s="5"/>
      <c r="C39" s="16"/>
      <c r="D39" s="5"/>
      <c r="E39" s="5"/>
      <c r="F39" s="5"/>
      <c r="I39" s="5"/>
    </row>
    <row r="40" spans="1:9" x14ac:dyDescent="0.2">
      <c r="A40" s="5"/>
      <c r="B40" s="5"/>
      <c r="C40" s="16"/>
      <c r="D40" s="5"/>
      <c r="E40" s="5"/>
      <c r="F40" s="5"/>
      <c r="G40" s="6"/>
      <c r="H40" s="6"/>
      <c r="I40" s="5"/>
    </row>
    <row r="41" spans="1:9" x14ac:dyDescent="0.2">
      <c r="A41" s="5"/>
      <c r="B41" s="5"/>
      <c r="C41" s="5"/>
      <c r="D41" s="5"/>
      <c r="E41" s="5"/>
      <c r="F41" s="5"/>
      <c r="I41" s="5"/>
    </row>
    <row r="42" spans="1:9" x14ac:dyDescent="0.2">
      <c r="A42" s="5"/>
      <c r="B42" s="5"/>
      <c r="C42" s="5"/>
      <c r="D42" s="5"/>
      <c r="E42" s="5"/>
      <c r="F42" s="5"/>
      <c r="I42" s="5"/>
    </row>
    <row r="43" spans="1:9" x14ac:dyDescent="0.2">
      <c r="A43" s="5"/>
      <c r="B43" s="5"/>
      <c r="C43" s="5"/>
      <c r="D43" s="5"/>
      <c r="E43" s="5"/>
      <c r="F43" s="5"/>
      <c r="I43" s="5"/>
    </row>
    <row r="44" spans="1:9" x14ac:dyDescent="0.2">
      <c r="A44" s="5"/>
      <c r="B44" s="5"/>
      <c r="C44" s="5"/>
      <c r="D44" s="5"/>
      <c r="E44" s="5"/>
      <c r="F44" s="5"/>
      <c r="I44" s="5"/>
    </row>
    <row r="45" spans="1:9" x14ac:dyDescent="0.2">
      <c r="A45" s="5"/>
      <c r="B45" s="5"/>
      <c r="C45" s="5"/>
      <c r="D45" s="5"/>
      <c r="E45" s="5"/>
      <c r="F45" s="5"/>
      <c r="I45" s="5"/>
    </row>
    <row r="46" spans="1:9" x14ac:dyDescent="0.2">
      <c r="A46" s="5"/>
      <c r="B46" s="5"/>
      <c r="C46" s="5"/>
      <c r="D46" s="5"/>
      <c r="E46" s="5"/>
      <c r="F46" s="5"/>
      <c r="I46" s="5"/>
    </row>
    <row r="47" spans="1:9" x14ac:dyDescent="0.2">
      <c r="A47" s="5"/>
      <c r="B47" s="5"/>
      <c r="C47" s="5"/>
      <c r="D47" s="5"/>
      <c r="E47" s="5"/>
      <c r="F47" s="5"/>
      <c r="I47" s="5"/>
    </row>
    <row r="48" spans="1:9" x14ac:dyDescent="0.2">
      <c r="A48" s="5"/>
      <c r="B48" s="5"/>
      <c r="C48" s="5"/>
      <c r="D48" s="5"/>
      <c r="E48" s="5"/>
      <c r="F48" s="5"/>
      <c r="I48" s="5"/>
    </row>
    <row r="49" spans="1:9" x14ac:dyDescent="0.2">
      <c r="A49" s="5"/>
      <c r="B49" s="5"/>
      <c r="C49" s="5"/>
      <c r="D49" s="5"/>
      <c r="E49" s="5"/>
      <c r="F49" s="5"/>
      <c r="I49" s="5"/>
    </row>
    <row r="50" spans="1:9" x14ac:dyDescent="0.2">
      <c r="A50" s="5"/>
      <c r="B50" s="5"/>
      <c r="C50" s="5"/>
      <c r="D50" s="5"/>
      <c r="E50" s="5"/>
      <c r="F50" s="5"/>
      <c r="I50" s="5"/>
    </row>
    <row r="51" spans="1:9" x14ac:dyDescent="0.2">
      <c r="A51" s="5"/>
      <c r="B51" s="5"/>
      <c r="C51" s="5"/>
      <c r="D51" s="5"/>
      <c r="E51" s="5"/>
      <c r="F51" s="5"/>
      <c r="I51" s="5"/>
    </row>
    <row r="52" spans="1:9" x14ac:dyDescent="0.2">
      <c r="A52" s="5"/>
      <c r="B52" s="5"/>
      <c r="C52" s="5"/>
      <c r="D52" s="5"/>
      <c r="E52" s="5"/>
      <c r="F52" s="5"/>
      <c r="I52" s="5"/>
    </row>
    <row r="53" spans="1:9" x14ac:dyDescent="0.2">
      <c r="A53" s="5"/>
      <c r="B53" s="5"/>
      <c r="C53" s="5"/>
      <c r="D53" s="5"/>
      <c r="E53" s="5"/>
      <c r="F53" s="5"/>
      <c r="I53" s="5"/>
    </row>
  </sheetData>
  <pageMargins left="0.75" right="0.75" top="0.5" bottom="1" header="0.5" footer="0.5"/>
  <pageSetup scale="68" orientation="portrait" horizontalDpi="4294967292" verticalDpi="4294967292" r:id="rId1"/>
  <headerFooter alignWithMargins="0"/>
  <rowBreaks count="1" manualBreakCount="1">
    <brk id="47" min="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Detalle adquisiciones</vt:lpstr>
      <vt:lpstr>Hoja1</vt:lpstr>
      <vt:lpstr>Métodos adquisiciones</vt:lpstr>
      <vt:lpstr>'Métodos adquisiciones'!Área_de_impresión</vt:lpstr>
      <vt:lpstr>'Métodos adquisiciones'!Category</vt:lpstr>
      <vt:lpstr>'Métodos adquisiciones'!CS</vt:lpstr>
      <vt:lpstr>'Métodos adquisiciones'!CW</vt:lpstr>
      <vt:lpstr>'Métodos adquisiciones'!GO</vt:lpstr>
      <vt:lpstr>'Métodos adquisiciones'!NC</vt:lpstr>
      <vt:lpstr>'Métodos adquisiciones'!PrcCatgCode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Gracia</dc:creator>
  <cp:lastModifiedBy>jean carlos massery ayala</cp:lastModifiedBy>
  <cp:lastPrinted>2019-01-18T13:01:57Z</cp:lastPrinted>
  <dcterms:created xsi:type="dcterms:W3CDTF">2015-10-23T18:47:02Z</dcterms:created>
  <dcterms:modified xsi:type="dcterms:W3CDTF">2019-10-29T14:03:45Z</dcterms:modified>
</cp:coreProperties>
</file>